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3835" windowHeight="9795"/>
  </bookViews>
  <sheets>
    <sheet name="BC" sheetId="1" r:id="rId1"/>
    <sheet name="CBDT_QT" sheetId="2" r:id="rId2"/>
  </sheets>
  <definedNames>
    <definedName name="_xlnm._FilterDatabase" localSheetId="0" hidden="1">BC!$A$7:$X$466</definedName>
    <definedName name="_xlnm.Print_Area" localSheetId="0">BC!$A$1:$H$468</definedName>
    <definedName name="_xlnm.Print_Area" localSheetId="1">CBDT_QT!$A$1:$H$64</definedName>
    <definedName name="_xlnm.Print_Titles" localSheetId="0">BC!$5:$6</definedName>
  </definedNames>
  <calcPr calcId="144525"/>
</workbook>
</file>

<file path=xl/calcChain.xml><?xml version="1.0" encoding="utf-8"?>
<calcChain xmlns="http://schemas.openxmlformats.org/spreadsheetml/2006/main">
  <c r="G63" i="2" l="1"/>
  <c r="F63" i="2"/>
  <c r="G62" i="2"/>
  <c r="F62" i="2"/>
  <c r="G61" i="2"/>
  <c r="F61" i="2"/>
  <c r="G60" i="2"/>
  <c r="F60" i="2"/>
  <c r="F59" i="2"/>
  <c r="E59" i="2"/>
  <c r="G59" i="2" s="1"/>
  <c r="D59" i="2"/>
  <c r="C59" i="2"/>
  <c r="G58" i="2"/>
  <c r="F58" i="2"/>
  <c r="G57" i="2"/>
  <c r="F57" i="2"/>
  <c r="G56" i="2"/>
  <c r="F56" i="2"/>
  <c r="G55" i="2"/>
  <c r="F55" i="2"/>
  <c r="G54" i="2"/>
  <c r="F54" i="2"/>
  <c r="E53" i="2"/>
  <c r="G53" i="2" s="1"/>
  <c r="D53" i="2"/>
  <c r="F53" i="2" s="1"/>
  <c r="C53" i="2"/>
  <c r="G52" i="2"/>
  <c r="F52" i="2"/>
  <c r="G51" i="2"/>
  <c r="F51" i="2"/>
  <c r="G50" i="2"/>
  <c r="F50" i="2"/>
  <c r="G49" i="2"/>
  <c r="F49" i="2"/>
  <c r="E48" i="2"/>
  <c r="G48" i="2" s="1"/>
  <c r="D48" i="2"/>
  <c r="F48" i="2" s="1"/>
  <c r="C48" i="2"/>
  <c r="C47" i="2"/>
  <c r="G46" i="2"/>
  <c r="F46" i="2"/>
  <c r="E45" i="2"/>
  <c r="G45" i="2" s="1"/>
  <c r="D45" i="2"/>
  <c r="F45" i="2" s="1"/>
  <c r="C45" i="2"/>
  <c r="G44" i="2"/>
  <c r="F44" i="2"/>
  <c r="E43" i="2"/>
  <c r="E38" i="2" s="1"/>
  <c r="D43" i="2"/>
  <c r="D38" i="2" s="1"/>
  <c r="C43" i="2"/>
  <c r="G42" i="2"/>
  <c r="F42" i="2"/>
  <c r="F41" i="2"/>
  <c r="E41" i="2"/>
  <c r="G41" i="2" s="1"/>
  <c r="D41" i="2"/>
  <c r="C41" i="2"/>
  <c r="G40" i="2"/>
  <c r="F40" i="2"/>
  <c r="G39" i="2"/>
  <c r="F39" i="2"/>
  <c r="E39" i="2"/>
  <c r="D39" i="2"/>
  <c r="C39" i="2"/>
  <c r="C38" i="2" s="1"/>
  <c r="C37" i="2" s="1"/>
  <c r="C34" i="2" s="1"/>
  <c r="G32" i="2"/>
  <c r="F32" i="2"/>
  <c r="E31" i="2"/>
  <c r="G31" i="2" s="1"/>
  <c r="D31" i="2"/>
  <c r="F31" i="2" s="1"/>
  <c r="C31" i="2"/>
  <c r="G30" i="2"/>
  <c r="F30" i="2"/>
  <c r="G29" i="2"/>
  <c r="F29" i="2"/>
  <c r="G28" i="2"/>
  <c r="F28" i="2"/>
  <c r="E27" i="2"/>
  <c r="G27" i="2" s="1"/>
  <c r="D27" i="2"/>
  <c r="F27" i="2" s="1"/>
  <c r="C27" i="2"/>
  <c r="G26" i="2"/>
  <c r="F26" i="2"/>
  <c r="G25" i="2"/>
  <c r="F25" i="2"/>
  <c r="G24" i="2"/>
  <c r="F24" i="2"/>
  <c r="E24" i="2"/>
  <c r="E18" i="2" s="1"/>
  <c r="D24" i="2"/>
  <c r="C24" i="2"/>
  <c r="G23" i="2"/>
  <c r="F23" i="2"/>
  <c r="G22" i="2"/>
  <c r="F22" i="2"/>
  <c r="G21" i="2"/>
  <c r="F21" i="2"/>
  <c r="G20" i="2"/>
  <c r="F20" i="2"/>
  <c r="G19" i="2"/>
  <c r="E19" i="2"/>
  <c r="D19" i="2"/>
  <c r="D18" i="2" s="1"/>
  <c r="C19" i="2"/>
  <c r="C18" i="2" s="1"/>
  <c r="C12" i="2" s="1"/>
  <c r="C9" i="2" s="1"/>
  <c r="G17" i="2"/>
  <c r="F17" i="2"/>
  <c r="G16" i="2"/>
  <c r="F16" i="2"/>
  <c r="G15" i="2"/>
  <c r="F15" i="2"/>
  <c r="F14" i="2"/>
  <c r="E14" i="2"/>
  <c r="G14" i="2" s="1"/>
  <c r="D14" i="2"/>
  <c r="C14" i="2"/>
  <c r="E13" i="2"/>
  <c r="E12" i="2" s="1"/>
  <c r="D13" i="2"/>
  <c r="F13" i="2" s="1"/>
  <c r="C13" i="2"/>
  <c r="G5" i="2"/>
  <c r="F5" i="2"/>
  <c r="E5" i="2"/>
  <c r="D5" i="2"/>
  <c r="V553" i="1"/>
  <c r="W553" i="1" s="1"/>
  <c r="T553" i="1"/>
  <c r="U553" i="1" s="1"/>
  <c r="S553" i="1"/>
  <c r="R553" i="1"/>
  <c r="Q553" i="1"/>
  <c r="P553" i="1"/>
  <c r="O553" i="1"/>
  <c r="N553" i="1"/>
  <c r="M553" i="1"/>
  <c r="G553" i="1"/>
  <c r="F553" i="1"/>
  <c r="E552" i="1"/>
  <c r="E551" i="1" s="1"/>
  <c r="G551" i="1" s="1"/>
  <c r="D552" i="1"/>
  <c r="F552" i="1" s="1"/>
  <c r="C552" i="1"/>
  <c r="D551" i="1"/>
  <c r="F551" i="1" s="1"/>
  <c r="C551" i="1"/>
  <c r="S550" i="1"/>
  <c r="R550" i="1"/>
  <c r="Q550" i="1"/>
  <c r="P550" i="1"/>
  <c r="O550" i="1"/>
  <c r="N550" i="1"/>
  <c r="M550" i="1"/>
  <c r="G550" i="1"/>
  <c r="V550" i="1" s="1"/>
  <c r="W550" i="1" s="1"/>
  <c r="F550" i="1"/>
  <c r="V549" i="1"/>
  <c r="W549" i="1" s="1"/>
  <c r="T549" i="1"/>
  <c r="U549" i="1" s="1"/>
  <c r="S549" i="1"/>
  <c r="R549" i="1"/>
  <c r="Q549" i="1"/>
  <c r="P549" i="1"/>
  <c r="O549" i="1"/>
  <c r="N549" i="1"/>
  <c r="M549" i="1"/>
  <c r="G549" i="1"/>
  <c r="F549" i="1"/>
  <c r="V548" i="1"/>
  <c r="W548" i="1" s="1"/>
  <c r="T548" i="1"/>
  <c r="U548" i="1" s="1"/>
  <c r="S548" i="1"/>
  <c r="R548" i="1"/>
  <c r="Q548" i="1"/>
  <c r="P548" i="1"/>
  <c r="O548" i="1"/>
  <c r="N548" i="1"/>
  <c r="M548" i="1"/>
  <c r="G548" i="1"/>
  <c r="F548" i="1"/>
  <c r="V547" i="1"/>
  <c r="W547" i="1" s="1"/>
  <c r="R547" i="1"/>
  <c r="Q547" i="1"/>
  <c r="P547" i="1"/>
  <c r="O547" i="1"/>
  <c r="N547" i="1"/>
  <c r="M547" i="1"/>
  <c r="G547" i="1"/>
  <c r="S547" i="1" s="1"/>
  <c r="F547" i="1"/>
  <c r="V546" i="1"/>
  <c r="W546" i="1" s="1"/>
  <c r="R546" i="1"/>
  <c r="Q546" i="1"/>
  <c r="P546" i="1"/>
  <c r="O546" i="1"/>
  <c r="N546" i="1"/>
  <c r="M546" i="1"/>
  <c r="G546" i="1"/>
  <c r="T546" i="1" s="1"/>
  <c r="U546" i="1" s="1"/>
  <c r="F546" i="1"/>
  <c r="G545" i="1"/>
  <c r="E545" i="1"/>
  <c r="E544" i="1" s="1"/>
  <c r="D545" i="1"/>
  <c r="D544" i="1" s="1"/>
  <c r="C545" i="1"/>
  <c r="C544" i="1" s="1"/>
  <c r="C543" i="1" s="1"/>
  <c r="V542" i="1"/>
  <c r="W542" i="1" s="1"/>
  <c r="T542" i="1"/>
  <c r="U542" i="1" s="1"/>
  <c r="R542" i="1"/>
  <c r="Q542" i="1"/>
  <c r="P542" i="1"/>
  <c r="O542" i="1"/>
  <c r="N542" i="1"/>
  <c r="M542" i="1"/>
  <c r="G542" i="1"/>
  <c r="S542" i="1" s="1"/>
  <c r="F542" i="1"/>
  <c r="F541" i="1"/>
  <c r="E541" i="1"/>
  <c r="G541" i="1" s="1"/>
  <c r="D541" i="1"/>
  <c r="C541" i="1"/>
  <c r="D540" i="1"/>
  <c r="D539" i="1" s="1"/>
  <c r="F539" i="1" s="1"/>
  <c r="C540" i="1"/>
  <c r="C539" i="1"/>
  <c r="R538" i="1"/>
  <c r="Q538" i="1"/>
  <c r="P538" i="1"/>
  <c r="O538" i="1"/>
  <c r="N538" i="1"/>
  <c r="M538" i="1"/>
  <c r="G538" i="1"/>
  <c r="V538" i="1" s="1"/>
  <c r="W538" i="1" s="1"/>
  <c r="F538" i="1"/>
  <c r="V537" i="1"/>
  <c r="W537" i="1" s="1"/>
  <c r="T537" i="1"/>
  <c r="U537" i="1" s="1"/>
  <c r="S537" i="1"/>
  <c r="R537" i="1"/>
  <c r="Q537" i="1"/>
  <c r="P537" i="1"/>
  <c r="O537" i="1"/>
  <c r="N537" i="1"/>
  <c r="M537" i="1"/>
  <c r="G537" i="1"/>
  <c r="F537" i="1"/>
  <c r="E536" i="1"/>
  <c r="G536" i="1" s="1"/>
  <c r="D536" i="1"/>
  <c r="F536" i="1" s="1"/>
  <c r="C536" i="1"/>
  <c r="V535" i="1"/>
  <c r="W535" i="1" s="1"/>
  <c r="T535" i="1"/>
  <c r="U535" i="1" s="1"/>
  <c r="S535" i="1"/>
  <c r="R535" i="1"/>
  <c r="Q535" i="1"/>
  <c r="P535" i="1"/>
  <c r="O535" i="1"/>
  <c r="N535" i="1"/>
  <c r="M535" i="1"/>
  <c r="G535" i="1"/>
  <c r="F535" i="1"/>
  <c r="V534" i="1"/>
  <c r="W534" i="1" s="1"/>
  <c r="U534" i="1"/>
  <c r="T534" i="1"/>
  <c r="R534" i="1"/>
  <c r="Q534" i="1"/>
  <c r="P534" i="1"/>
  <c r="O534" i="1"/>
  <c r="N534" i="1"/>
  <c r="M534" i="1"/>
  <c r="G534" i="1"/>
  <c r="S534" i="1" s="1"/>
  <c r="F534" i="1"/>
  <c r="G533" i="1"/>
  <c r="F533" i="1"/>
  <c r="E533" i="1"/>
  <c r="D533" i="1"/>
  <c r="C533" i="1"/>
  <c r="V532" i="1"/>
  <c r="W532" i="1" s="1"/>
  <c r="T532" i="1"/>
  <c r="U532" i="1" s="1"/>
  <c r="S532" i="1"/>
  <c r="R532" i="1"/>
  <c r="Q532" i="1"/>
  <c r="P532" i="1"/>
  <c r="O532" i="1"/>
  <c r="N532" i="1"/>
  <c r="M532" i="1"/>
  <c r="G532" i="1"/>
  <c r="F532" i="1"/>
  <c r="V531" i="1"/>
  <c r="W531" i="1" s="1"/>
  <c r="R531" i="1"/>
  <c r="Q531" i="1"/>
  <c r="P531" i="1"/>
  <c r="O531" i="1"/>
  <c r="N531" i="1"/>
  <c r="M531" i="1"/>
  <c r="G531" i="1"/>
  <c r="S531" i="1" s="1"/>
  <c r="F531" i="1"/>
  <c r="G530" i="1"/>
  <c r="F530" i="1"/>
  <c r="E530" i="1"/>
  <c r="D530" i="1"/>
  <c r="D529" i="1" s="1"/>
  <c r="F529" i="1" s="1"/>
  <c r="C530" i="1"/>
  <c r="C529" i="1" s="1"/>
  <c r="E529" i="1"/>
  <c r="G529" i="1" s="1"/>
  <c r="V528" i="1"/>
  <c r="W528" i="1" s="1"/>
  <c r="T528" i="1"/>
  <c r="U528" i="1" s="1"/>
  <c r="S528" i="1"/>
  <c r="R528" i="1"/>
  <c r="Q528" i="1"/>
  <c r="P528" i="1"/>
  <c r="O528" i="1"/>
  <c r="N528" i="1"/>
  <c r="M528" i="1"/>
  <c r="G528" i="1"/>
  <c r="F528" i="1"/>
  <c r="F527" i="1"/>
  <c r="E527" i="1"/>
  <c r="G527" i="1" s="1"/>
  <c r="D527" i="1"/>
  <c r="C527" i="1"/>
  <c r="V526" i="1"/>
  <c r="W526" i="1" s="1"/>
  <c r="T526" i="1"/>
  <c r="U526" i="1" s="1"/>
  <c r="R526" i="1"/>
  <c r="Q526" i="1"/>
  <c r="P526" i="1"/>
  <c r="O526" i="1"/>
  <c r="N526" i="1"/>
  <c r="M526" i="1"/>
  <c r="G526" i="1"/>
  <c r="S526" i="1" s="1"/>
  <c r="F526" i="1"/>
  <c r="V525" i="1"/>
  <c r="W525" i="1" s="1"/>
  <c r="R525" i="1"/>
  <c r="Q525" i="1"/>
  <c r="P525" i="1"/>
  <c r="O525" i="1"/>
  <c r="N525" i="1"/>
  <c r="M525" i="1"/>
  <c r="G525" i="1"/>
  <c r="T525" i="1" s="1"/>
  <c r="U525" i="1" s="1"/>
  <c r="F525" i="1"/>
  <c r="R524" i="1"/>
  <c r="Q524" i="1"/>
  <c r="P524" i="1"/>
  <c r="O524" i="1"/>
  <c r="N524" i="1"/>
  <c r="M524" i="1"/>
  <c r="G524" i="1"/>
  <c r="V524" i="1" s="1"/>
  <c r="W524" i="1" s="1"/>
  <c r="F524" i="1"/>
  <c r="G523" i="1"/>
  <c r="E523" i="1"/>
  <c r="D523" i="1"/>
  <c r="F523" i="1" s="1"/>
  <c r="C523" i="1"/>
  <c r="V522" i="1"/>
  <c r="W522" i="1" s="1"/>
  <c r="R522" i="1"/>
  <c r="Q522" i="1"/>
  <c r="P522" i="1"/>
  <c r="O522" i="1"/>
  <c r="N522" i="1"/>
  <c r="M522" i="1"/>
  <c r="G522" i="1"/>
  <c r="T522" i="1" s="1"/>
  <c r="U522" i="1" s="1"/>
  <c r="F522" i="1"/>
  <c r="S521" i="1"/>
  <c r="R521" i="1"/>
  <c r="Q521" i="1"/>
  <c r="P521" i="1"/>
  <c r="O521" i="1"/>
  <c r="N521" i="1"/>
  <c r="M521" i="1"/>
  <c r="G521" i="1"/>
  <c r="T521" i="1" s="1"/>
  <c r="U521" i="1" s="1"/>
  <c r="F521" i="1"/>
  <c r="E520" i="1"/>
  <c r="E519" i="1" s="1"/>
  <c r="G519" i="1" s="1"/>
  <c r="D520" i="1"/>
  <c r="F520" i="1" s="1"/>
  <c r="C520" i="1"/>
  <c r="C519" i="1" s="1"/>
  <c r="V518" i="1"/>
  <c r="W518" i="1" s="1"/>
  <c r="R518" i="1"/>
  <c r="Q518" i="1"/>
  <c r="P518" i="1"/>
  <c r="O518" i="1"/>
  <c r="N518" i="1"/>
  <c r="M518" i="1"/>
  <c r="G518" i="1"/>
  <c r="T518" i="1" s="1"/>
  <c r="U518" i="1" s="1"/>
  <c r="F518" i="1"/>
  <c r="S517" i="1"/>
  <c r="R517" i="1"/>
  <c r="Q517" i="1"/>
  <c r="P517" i="1"/>
  <c r="O517" i="1"/>
  <c r="N517" i="1"/>
  <c r="M517" i="1"/>
  <c r="G517" i="1"/>
  <c r="T517" i="1" s="1"/>
  <c r="U517" i="1" s="1"/>
  <c r="F517" i="1"/>
  <c r="E516" i="1"/>
  <c r="G516" i="1" s="1"/>
  <c r="D516" i="1"/>
  <c r="F516" i="1" s="1"/>
  <c r="C516" i="1"/>
  <c r="R515" i="1"/>
  <c r="Q515" i="1"/>
  <c r="P515" i="1"/>
  <c r="O515" i="1"/>
  <c r="N515" i="1"/>
  <c r="M515" i="1"/>
  <c r="G515" i="1"/>
  <c r="V515" i="1" s="1"/>
  <c r="W515" i="1" s="1"/>
  <c r="F515" i="1"/>
  <c r="R514" i="1"/>
  <c r="Q514" i="1"/>
  <c r="P514" i="1"/>
  <c r="O514" i="1"/>
  <c r="N514" i="1"/>
  <c r="M514" i="1"/>
  <c r="G514" i="1"/>
  <c r="V514" i="1" s="1"/>
  <c r="W514" i="1" s="1"/>
  <c r="F514" i="1"/>
  <c r="E513" i="1"/>
  <c r="G513" i="1" s="1"/>
  <c r="D513" i="1"/>
  <c r="F513" i="1" s="1"/>
  <c r="C513" i="1"/>
  <c r="R512" i="1"/>
  <c r="Q512" i="1"/>
  <c r="P512" i="1"/>
  <c r="O512" i="1"/>
  <c r="N512" i="1"/>
  <c r="M512" i="1"/>
  <c r="G512" i="1"/>
  <c r="V512" i="1" s="1"/>
  <c r="W512" i="1" s="1"/>
  <c r="F512" i="1"/>
  <c r="E511" i="1"/>
  <c r="G511" i="1" s="1"/>
  <c r="D511" i="1"/>
  <c r="F511" i="1" s="1"/>
  <c r="C511" i="1"/>
  <c r="R510" i="1"/>
  <c r="Q510" i="1"/>
  <c r="P510" i="1"/>
  <c r="O510" i="1"/>
  <c r="N510" i="1"/>
  <c r="M510" i="1"/>
  <c r="G510" i="1"/>
  <c r="V510" i="1" s="1"/>
  <c r="W510" i="1" s="1"/>
  <c r="F510" i="1"/>
  <c r="V509" i="1"/>
  <c r="W509" i="1" s="1"/>
  <c r="T509" i="1"/>
  <c r="U509" i="1" s="1"/>
  <c r="S509" i="1"/>
  <c r="R509" i="1"/>
  <c r="Q509" i="1"/>
  <c r="P509" i="1"/>
  <c r="O509" i="1"/>
  <c r="N509" i="1"/>
  <c r="M509" i="1"/>
  <c r="G509" i="1"/>
  <c r="F509" i="1"/>
  <c r="V508" i="1"/>
  <c r="W508" i="1" s="1"/>
  <c r="T508" i="1"/>
  <c r="U508" i="1" s="1"/>
  <c r="S508" i="1"/>
  <c r="R508" i="1"/>
  <c r="Q508" i="1"/>
  <c r="P508" i="1"/>
  <c r="O508" i="1"/>
  <c r="N508" i="1"/>
  <c r="M508" i="1"/>
  <c r="G508" i="1"/>
  <c r="F508" i="1"/>
  <c r="F507" i="1"/>
  <c r="E507" i="1"/>
  <c r="D507" i="1"/>
  <c r="C507" i="1"/>
  <c r="C506" i="1" s="1"/>
  <c r="C505" i="1" s="1"/>
  <c r="F506" i="1"/>
  <c r="D506" i="1"/>
  <c r="T504" i="1"/>
  <c r="U504" i="1" s="1"/>
  <c r="R504" i="1"/>
  <c r="Q504" i="1"/>
  <c r="P504" i="1"/>
  <c r="O504" i="1"/>
  <c r="N504" i="1"/>
  <c r="M504" i="1"/>
  <c r="G504" i="1"/>
  <c r="F504" i="1"/>
  <c r="V503" i="1"/>
  <c r="W503" i="1" s="1"/>
  <c r="U503" i="1"/>
  <c r="T503" i="1"/>
  <c r="S503" i="1"/>
  <c r="R503" i="1"/>
  <c r="Q503" i="1"/>
  <c r="P503" i="1"/>
  <c r="O503" i="1"/>
  <c r="N503" i="1"/>
  <c r="M503" i="1"/>
  <c r="G503" i="1"/>
  <c r="F503" i="1"/>
  <c r="V502" i="1"/>
  <c r="W502" i="1" s="1"/>
  <c r="U502" i="1"/>
  <c r="T502" i="1"/>
  <c r="S502" i="1"/>
  <c r="R502" i="1"/>
  <c r="Q502" i="1"/>
  <c r="P502" i="1"/>
  <c r="O502" i="1"/>
  <c r="N502" i="1"/>
  <c r="M502" i="1"/>
  <c r="G502" i="1"/>
  <c r="F502" i="1"/>
  <c r="V501" i="1"/>
  <c r="W501" i="1" s="1"/>
  <c r="R501" i="1"/>
  <c r="Q501" i="1"/>
  <c r="P501" i="1"/>
  <c r="O501" i="1"/>
  <c r="N501" i="1"/>
  <c r="M501" i="1"/>
  <c r="G501" i="1"/>
  <c r="T501" i="1" s="1"/>
  <c r="U501" i="1" s="1"/>
  <c r="F501" i="1"/>
  <c r="R500" i="1"/>
  <c r="Q500" i="1"/>
  <c r="P500" i="1"/>
  <c r="O500" i="1"/>
  <c r="N500" i="1"/>
  <c r="M500" i="1"/>
  <c r="G500" i="1"/>
  <c r="V500" i="1" s="1"/>
  <c r="W500" i="1" s="1"/>
  <c r="F500" i="1"/>
  <c r="R499" i="1"/>
  <c r="Q499" i="1"/>
  <c r="P499" i="1"/>
  <c r="O499" i="1"/>
  <c r="N499" i="1"/>
  <c r="M499" i="1"/>
  <c r="G499" i="1"/>
  <c r="F499" i="1"/>
  <c r="R498" i="1"/>
  <c r="Q498" i="1"/>
  <c r="P498" i="1"/>
  <c r="O498" i="1"/>
  <c r="N498" i="1"/>
  <c r="M498" i="1"/>
  <c r="G498" i="1"/>
  <c r="F498" i="1"/>
  <c r="E497" i="1"/>
  <c r="G497" i="1" s="1"/>
  <c r="D497" i="1"/>
  <c r="F497" i="1" s="1"/>
  <c r="C497" i="1"/>
  <c r="R496" i="1"/>
  <c r="Q496" i="1"/>
  <c r="P496" i="1"/>
  <c r="O496" i="1"/>
  <c r="N496" i="1"/>
  <c r="M496" i="1"/>
  <c r="G496" i="1"/>
  <c r="F496" i="1"/>
  <c r="V495" i="1"/>
  <c r="W495" i="1" s="1"/>
  <c r="T495" i="1"/>
  <c r="U495" i="1" s="1"/>
  <c r="S495" i="1"/>
  <c r="R495" i="1"/>
  <c r="Q495" i="1"/>
  <c r="P495" i="1"/>
  <c r="O495" i="1"/>
  <c r="N495" i="1"/>
  <c r="M495" i="1"/>
  <c r="G495" i="1"/>
  <c r="F495" i="1"/>
  <c r="V494" i="1"/>
  <c r="W494" i="1" s="1"/>
  <c r="T494" i="1"/>
  <c r="U494" i="1" s="1"/>
  <c r="S494" i="1"/>
  <c r="R494" i="1"/>
  <c r="Q494" i="1"/>
  <c r="P494" i="1"/>
  <c r="O494" i="1"/>
  <c r="N494" i="1"/>
  <c r="M494" i="1"/>
  <c r="G494" i="1"/>
  <c r="F494" i="1"/>
  <c r="F493" i="1"/>
  <c r="E493" i="1"/>
  <c r="G493" i="1" s="1"/>
  <c r="D493" i="1"/>
  <c r="C493" i="1"/>
  <c r="V492" i="1"/>
  <c r="W492" i="1" s="1"/>
  <c r="U492" i="1"/>
  <c r="T492" i="1"/>
  <c r="S492" i="1"/>
  <c r="R492" i="1"/>
  <c r="Q492" i="1"/>
  <c r="P492" i="1"/>
  <c r="O492" i="1"/>
  <c r="N492" i="1"/>
  <c r="M492" i="1"/>
  <c r="G492" i="1"/>
  <c r="F492" i="1"/>
  <c r="V491" i="1"/>
  <c r="W491" i="1" s="1"/>
  <c r="R491" i="1"/>
  <c r="Q491" i="1"/>
  <c r="P491" i="1"/>
  <c r="O491" i="1"/>
  <c r="N491" i="1"/>
  <c r="M491" i="1"/>
  <c r="G491" i="1"/>
  <c r="S491" i="1" s="1"/>
  <c r="F491" i="1"/>
  <c r="V490" i="1"/>
  <c r="W490" i="1" s="1"/>
  <c r="R490" i="1"/>
  <c r="Q490" i="1"/>
  <c r="P490" i="1"/>
  <c r="O490" i="1"/>
  <c r="N490" i="1"/>
  <c r="M490" i="1"/>
  <c r="G490" i="1"/>
  <c r="T490" i="1" s="1"/>
  <c r="U490" i="1" s="1"/>
  <c r="F490" i="1"/>
  <c r="E489" i="1"/>
  <c r="D489" i="1"/>
  <c r="C489" i="1"/>
  <c r="G489" i="1" s="1"/>
  <c r="V488" i="1"/>
  <c r="W488" i="1" s="1"/>
  <c r="R488" i="1"/>
  <c r="Q488" i="1"/>
  <c r="P488" i="1"/>
  <c r="O488" i="1"/>
  <c r="N488" i="1"/>
  <c r="M488" i="1"/>
  <c r="G488" i="1"/>
  <c r="F488" i="1"/>
  <c r="R487" i="1"/>
  <c r="Q487" i="1"/>
  <c r="P487" i="1"/>
  <c r="O487" i="1"/>
  <c r="N487" i="1"/>
  <c r="M487" i="1"/>
  <c r="G487" i="1"/>
  <c r="F487" i="1"/>
  <c r="E486" i="1"/>
  <c r="D486" i="1"/>
  <c r="C486" i="1"/>
  <c r="C483" i="1" s="1"/>
  <c r="C469" i="1" s="1"/>
  <c r="C468" i="1" s="1"/>
  <c r="C467" i="1" s="1"/>
  <c r="S485" i="1"/>
  <c r="R485" i="1"/>
  <c r="Q485" i="1"/>
  <c r="P485" i="1"/>
  <c r="O485" i="1"/>
  <c r="N485" i="1"/>
  <c r="M485" i="1"/>
  <c r="G485" i="1"/>
  <c r="F485" i="1"/>
  <c r="E484" i="1"/>
  <c r="D484" i="1"/>
  <c r="C484" i="1"/>
  <c r="R482" i="1"/>
  <c r="Q482" i="1"/>
  <c r="P482" i="1"/>
  <c r="O482" i="1"/>
  <c r="N482" i="1"/>
  <c r="M482" i="1"/>
  <c r="G482" i="1"/>
  <c r="V482" i="1" s="1"/>
  <c r="W482" i="1" s="1"/>
  <c r="F482" i="1"/>
  <c r="G481" i="1"/>
  <c r="E481" i="1"/>
  <c r="D481" i="1"/>
  <c r="F481" i="1" s="1"/>
  <c r="C481" i="1"/>
  <c r="R480" i="1"/>
  <c r="Q480" i="1"/>
  <c r="P480" i="1"/>
  <c r="O480" i="1"/>
  <c r="N480" i="1"/>
  <c r="M480" i="1"/>
  <c r="G480" i="1"/>
  <c r="V480" i="1" s="1"/>
  <c r="W480" i="1" s="1"/>
  <c r="F480" i="1"/>
  <c r="G479" i="1"/>
  <c r="E479" i="1"/>
  <c r="D479" i="1"/>
  <c r="C479" i="1"/>
  <c r="C470" i="1" s="1"/>
  <c r="R478" i="1"/>
  <c r="Q478" i="1"/>
  <c r="P478" i="1"/>
  <c r="O478" i="1"/>
  <c r="N478" i="1"/>
  <c r="M478" i="1"/>
  <c r="G478" i="1"/>
  <c r="F478" i="1"/>
  <c r="R477" i="1"/>
  <c r="Q477" i="1"/>
  <c r="P477" i="1"/>
  <c r="O477" i="1"/>
  <c r="N477" i="1"/>
  <c r="M477" i="1"/>
  <c r="G477" i="1"/>
  <c r="S477" i="1" s="1"/>
  <c r="F477" i="1"/>
  <c r="R476" i="1"/>
  <c r="Q476" i="1"/>
  <c r="P476" i="1"/>
  <c r="O476" i="1"/>
  <c r="N476" i="1"/>
  <c r="M476" i="1"/>
  <c r="G476" i="1"/>
  <c r="V476" i="1" s="1"/>
  <c r="W476" i="1" s="1"/>
  <c r="F476" i="1"/>
  <c r="V475" i="1"/>
  <c r="W475" i="1" s="1"/>
  <c r="T475" i="1"/>
  <c r="U475" i="1" s="1"/>
  <c r="S475" i="1"/>
  <c r="R475" i="1"/>
  <c r="Q475" i="1"/>
  <c r="P475" i="1"/>
  <c r="O475" i="1"/>
  <c r="N475" i="1"/>
  <c r="M475" i="1"/>
  <c r="G475" i="1"/>
  <c r="F475" i="1"/>
  <c r="F474" i="1"/>
  <c r="E474" i="1"/>
  <c r="G474" i="1" s="1"/>
  <c r="D474" i="1"/>
  <c r="D470" i="1" s="1"/>
  <c r="C474" i="1"/>
  <c r="V473" i="1"/>
  <c r="W473" i="1" s="1"/>
  <c r="T473" i="1"/>
  <c r="U473" i="1" s="1"/>
  <c r="S473" i="1"/>
  <c r="R473" i="1"/>
  <c r="Q473" i="1"/>
  <c r="P473" i="1"/>
  <c r="O473" i="1"/>
  <c r="N473" i="1"/>
  <c r="M473" i="1"/>
  <c r="G473" i="1"/>
  <c r="F473" i="1"/>
  <c r="V472" i="1"/>
  <c r="W472" i="1" s="1"/>
  <c r="T472" i="1"/>
  <c r="U472" i="1" s="1"/>
  <c r="S472" i="1"/>
  <c r="R472" i="1"/>
  <c r="Q472" i="1"/>
  <c r="P472" i="1"/>
  <c r="O472" i="1"/>
  <c r="N472" i="1"/>
  <c r="M472" i="1"/>
  <c r="G472" i="1"/>
  <c r="F472" i="1"/>
  <c r="F471" i="1"/>
  <c r="E471" i="1"/>
  <c r="D471" i="1"/>
  <c r="C471" i="1"/>
  <c r="V466" i="1"/>
  <c r="W466" i="1" s="1"/>
  <c r="R466" i="1"/>
  <c r="Q466" i="1"/>
  <c r="P466" i="1"/>
  <c r="O466" i="1"/>
  <c r="N466" i="1"/>
  <c r="M466" i="1"/>
  <c r="G466" i="1"/>
  <c r="F466" i="1"/>
  <c r="E465" i="1"/>
  <c r="D465" i="1"/>
  <c r="D464" i="1" s="1"/>
  <c r="C465" i="1"/>
  <c r="C464" i="1" s="1"/>
  <c r="G464" i="1" s="1"/>
  <c r="F464" i="1"/>
  <c r="E464" i="1"/>
  <c r="X463" i="1"/>
  <c r="V463" i="1"/>
  <c r="W463" i="1" s="1"/>
  <c r="R463" i="1"/>
  <c r="Q463" i="1"/>
  <c r="P463" i="1"/>
  <c r="O463" i="1"/>
  <c r="N463" i="1"/>
  <c r="M463" i="1"/>
  <c r="G463" i="1"/>
  <c r="F463" i="1"/>
  <c r="E462" i="1"/>
  <c r="D462" i="1"/>
  <c r="D461" i="1" s="1"/>
  <c r="F461" i="1" s="1"/>
  <c r="C462" i="1"/>
  <c r="C461" i="1" s="1"/>
  <c r="G461" i="1" s="1"/>
  <c r="E461" i="1"/>
  <c r="X460" i="1"/>
  <c r="V460" i="1"/>
  <c r="W460" i="1" s="1"/>
  <c r="R460" i="1"/>
  <c r="Q460" i="1"/>
  <c r="P460" i="1"/>
  <c r="O460" i="1"/>
  <c r="N460" i="1"/>
  <c r="M460" i="1"/>
  <c r="G460" i="1"/>
  <c r="F460" i="1"/>
  <c r="E459" i="1"/>
  <c r="D459" i="1"/>
  <c r="D458" i="1" s="1"/>
  <c r="C459" i="1"/>
  <c r="C458" i="1" s="1"/>
  <c r="C457" i="1" s="1"/>
  <c r="F458" i="1"/>
  <c r="E458" i="1"/>
  <c r="G457" i="1"/>
  <c r="E457" i="1"/>
  <c r="V456" i="1"/>
  <c r="W456" i="1" s="1"/>
  <c r="R456" i="1"/>
  <c r="Q456" i="1"/>
  <c r="P456" i="1"/>
  <c r="O456" i="1"/>
  <c r="N456" i="1"/>
  <c r="M456" i="1"/>
  <c r="G456" i="1"/>
  <c r="X456" i="1" s="1"/>
  <c r="F456" i="1"/>
  <c r="G455" i="1"/>
  <c r="F455" i="1"/>
  <c r="E455" i="1"/>
  <c r="D455" i="1"/>
  <c r="C455" i="1"/>
  <c r="C454" i="1" s="1"/>
  <c r="E454" i="1"/>
  <c r="D454" i="1"/>
  <c r="V453" i="1"/>
  <c r="W453" i="1" s="1"/>
  <c r="R453" i="1"/>
  <c r="Q453" i="1"/>
  <c r="P453" i="1"/>
  <c r="O453" i="1"/>
  <c r="N453" i="1"/>
  <c r="M453" i="1"/>
  <c r="G453" i="1"/>
  <c r="X453" i="1" s="1"/>
  <c r="F453" i="1"/>
  <c r="G452" i="1"/>
  <c r="F452" i="1"/>
  <c r="E452" i="1"/>
  <c r="D452" i="1"/>
  <c r="C452" i="1"/>
  <c r="C451" i="1" s="1"/>
  <c r="F451" i="1" s="1"/>
  <c r="E451" i="1"/>
  <c r="G451" i="1" s="1"/>
  <c r="D451" i="1"/>
  <c r="V450" i="1"/>
  <c r="W450" i="1" s="1"/>
  <c r="R450" i="1"/>
  <c r="Q450" i="1"/>
  <c r="P450" i="1"/>
  <c r="O450" i="1"/>
  <c r="N450" i="1"/>
  <c r="M450" i="1"/>
  <c r="G450" i="1"/>
  <c r="X450" i="1" s="1"/>
  <c r="F450" i="1"/>
  <c r="T449" i="1"/>
  <c r="U449" i="1" s="1"/>
  <c r="R449" i="1"/>
  <c r="Q449" i="1"/>
  <c r="P449" i="1"/>
  <c r="O449" i="1"/>
  <c r="N449" i="1"/>
  <c r="M449" i="1"/>
  <c r="G449" i="1"/>
  <c r="V449" i="1" s="1"/>
  <c r="W449" i="1" s="1"/>
  <c r="F449" i="1"/>
  <c r="W448" i="1"/>
  <c r="V448" i="1"/>
  <c r="R448" i="1"/>
  <c r="Q448" i="1"/>
  <c r="P448" i="1"/>
  <c r="O448" i="1"/>
  <c r="N448" i="1"/>
  <c r="M448" i="1"/>
  <c r="G448" i="1"/>
  <c r="S448" i="1" s="1"/>
  <c r="F448" i="1"/>
  <c r="X447" i="1"/>
  <c r="S447" i="1"/>
  <c r="R447" i="1"/>
  <c r="Q447" i="1"/>
  <c r="P447" i="1"/>
  <c r="O447" i="1"/>
  <c r="N447" i="1"/>
  <c r="M447" i="1"/>
  <c r="G447" i="1"/>
  <c r="V447" i="1" s="1"/>
  <c r="W447" i="1" s="1"/>
  <c r="F447" i="1"/>
  <c r="V446" i="1"/>
  <c r="W446" i="1" s="1"/>
  <c r="R446" i="1"/>
  <c r="Q446" i="1"/>
  <c r="P446" i="1"/>
  <c r="O446" i="1"/>
  <c r="N446" i="1"/>
  <c r="M446" i="1"/>
  <c r="G446" i="1"/>
  <c r="X446" i="1" s="1"/>
  <c r="F446" i="1"/>
  <c r="T445" i="1"/>
  <c r="U445" i="1" s="1"/>
  <c r="R445" i="1"/>
  <c r="Q445" i="1"/>
  <c r="P445" i="1"/>
  <c r="O445" i="1"/>
  <c r="N445" i="1"/>
  <c r="M445" i="1"/>
  <c r="G445" i="1"/>
  <c r="V445" i="1" s="1"/>
  <c r="W445" i="1" s="1"/>
  <c r="F445" i="1"/>
  <c r="W444" i="1"/>
  <c r="V444" i="1"/>
  <c r="R444" i="1"/>
  <c r="Q444" i="1"/>
  <c r="P444" i="1"/>
  <c r="O444" i="1"/>
  <c r="N444" i="1"/>
  <c r="M444" i="1"/>
  <c r="G444" i="1"/>
  <c r="S444" i="1" s="1"/>
  <c r="F444" i="1"/>
  <c r="A444" i="1"/>
  <c r="A445" i="1" s="1"/>
  <c r="A446" i="1" s="1"/>
  <c r="A447" i="1" s="1"/>
  <c r="A448" i="1" s="1"/>
  <c r="A449" i="1" s="1"/>
  <c r="A450" i="1" s="1"/>
  <c r="X443" i="1"/>
  <c r="T443" i="1"/>
  <c r="U443" i="1" s="1"/>
  <c r="S443" i="1"/>
  <c r="R443" i="1"/>
  <c r="Q443" i="1"/>
  <c r="P443" i="1"/>
  <c r="O443" i="1"/>
  <c r="N443" i="1"/>
  <c r="M443" i="1"/>
  <c r="G443" i="1"/>
  <c r="V443" i="1" s="1"/>
  <c r="W443" i="1" s="1"/>
  <c r="F443" i="1"/>
  <c r="E442" i="1"/>
  <c r="D442" i="1"/>
  <c r="F442" i="1" s="1"/>
  <c r="C442" i="1"/>
  <c r="C441" i="1" s="1"/>
  <c r="D441" i="1"/>
  <c r="X440" i="1"/>
  <c r="S440" i="1"/>
  <c r="R440" i="1"/>
  <c r="Q440" i="1"/>
  <c r="P440" i="1"/>
  <c r="O440" i="1"/>
  <c r="N440" i="1"/>
  <c r="M440" i="1"/>
  <c r="G440" i="1"/>
  <c r="V440" i="1" s="1"/>
  <c r="W440" i="1" s="1"/>
  <c r="F440" i="1"/>
  <c r="E439" i="1"/>
  <c r="G439" i="1" s="1"/>
  <c r="D439" i="1"/>
  <c r="F439" i="1" s="1"/>
  <c r="C439" i="1"/>
  <c r="V438" i="1"/>
  <c r="W438" i="1" s="1"/>
  <c r="T438" i="1"/>
  <c r="U438" i="1" s="1"/>
  <c r="S438" i="1"/>
  <c r="R438" i="1"/>
  <c r="Q438" i="1"/>
  <c r="P438" i="1"/>
  <c r="O438" i="1"/>
  <c r="N438" i="1"/>
  <c r="M438" i="1"/>
  <c r="G438" i="1"/>
  <c r="X438" i="1" s="1"/>
  <c r="F438" i="1"/>
  <c r="E437" i="1"/>
  <c r="G437" i="1" s="1"/>
  <c r="D437" i="1"/>
  <c r="F437" i="1" s="1"/>
  <c r="C437" i="1"/>
  <c r="E436" i="1"/>
  <c r="G436" i="1" s="1"/>
  <c r="C436" i="1"/>
  <c r="V435" i="1"/>
  <c r="W435" i="1" s="1"/>
  <c r="U435" i="1"/>
  <c r="T435" i="1"/>
  <c r="S435" i="1"/>
  <c r="R435" i="1"/>
  <c r="Q435" i="1"/>
  <c r="P435" i="1"/>
  <c r="O435" i="1"/>
  <c r="N435" i="1"/>
  <c r="M435" i="1"/>
  <c r="G435" i="1"/>
  <c r="X435" i="1" s="1"/>
  <c r="F435" i="1"/>
  <c r="V434" i="1"/>
  <c r="W434" i="1" s="1"/>
  <c r="R434" i="1"/>
  <c r="Q434" i="1"/>
  <c r="P434" i="1"/>
  <c r="O434" i="1"/>
  <c r="N434" i="1"/>
  <c r="M434" i="1"/>
  <c r="G434" i="1"/>
  <c r="S434" i="1" s="1"/>
  <c r="F434" i="1"/>
  <c r="G433" i="1"/>
  <c r="F433" i="1"/>
  <c r="E433" i="1"/>
  <c r="D433" i="1"/>
  <c r="C433" i="1"/>
  <c r="R432" i="1"/>
  <c r="Q432" i="1"/>
  <c r="P432" i="1"/>
  <c r="O432" i="1"/>
  <c r="N432" i="1"/>
  <c r="M432" i="1"/>
  <c r="G432" i="1"/>
  <c r="F432" i="1"/>
  <c r="G431" i="1"/>
  <c r="E431" i="1"/>
  <c r="D431" i="1"/>
  <c r="D430" i="1" s="1"/>
  <c r="F430" i="1" s="1"/>
  <c r="C431" i="1"/>
  <c r="C430" i="1" s="1"/>
  <c r="G430" i="1"/>
  <c r="E430" i="1"/>
  <c r="G428" i="1"/>
  <c r="F428" i="1"/>
  <c r="G427" i="1"/>
  <c r="F427" i="1"/>
  <c r="G426" i="1"/>
  <c r="F426" i="1"/>
  <c r="G425" i="1"/>
  <c r="F425" i="1"/>
  <c r="G424" i="1"/>
  <c r="F424" i="1"/>
  <c r="E424" i="1"/>
  <c r="D424" i="1"/>
  <c r="C424" i="1"/>
  <c r="G423" i="1"/>
  <c r="F423" i="1"/>
  <c r="E422" i="1"/>
  <c r="D422" i="1"/>
  <c r="D421" i="1" s="1"/>
  <c r="C422" i="1"/>
  <c r="C421" i="1" s="1"/>
  <c r="G421" i="1" s="1"/>
  <c r="E421" i="1"/>
  <c r="X420" i="1"/>
  <c r="V420" i="1"/>
  <c r="W420" i="1" s="1"/>
  <c r="R420" i="1"/>
  <c r="Q420" i="1"/>
  <c r="P420" i="1"/>
  <c r="O420" i="1"/>
  <c r="N420" i="1"/>
  <c r="M420" i="1"/>
  <c r="G420" i="1"/>
  <c r="F420" i="1"/>
  <c r="E419" i="1"/>
  <c r="D419" i="1"/>
  <c r="C419" i="1"/>
  <c r="R418" i="1"/>
  <c r="Q418" i="1"/>
  <c r="P418" i="1"/>
  <c r="O418" i="1"/>
  <c r="N418" i="1"/>
  <c r="M418" i="1"/>
  <c r="G418" i="1"/>
  <c r="F418" i="1"/>
  <c r="C418" i="1"/>
  <c r="E417" i="1"/>
  <c r="D417" i="1"/>
  <c r="F417" i="1" s="1"/>
  <c r="C417" i="1"/>
  <c r="D416" i="1"/>
  <c r="X414" i="1"/>
  <c r="S414" i="1"/>
  <c r="R414" i="1"/>
  <c r="Q414" i="1"/>
  <c r="P414" i="1"/>
  <c r="O414" i="1"/>
  <c r="N414" i="1"/>
  <c r="M414" i="1"/>
  <c r="G414" i="1"/>
  <c r="F414" i="1"/>
  <c r="E413" i="1"/>
  <c r="E412" i="1" s="1"/>
  <c r="E411" i="1" s="1"/>
  <c r="D413" i="1"/>
  <c r="C413" i="1"/>
  <c r="C412" i="1"/>
  <c r="C411" i="1" s="1"/>
  <c r="G411" i="1"/>
  <c r="W410" i="1"/>
  <c r="V410" i="1"/>
  <c r="U410" i="1"/>
  <c r="R410" i="1"/>
  <c r="Q410" i="1"/>
  <c r="P410" i="1"/>
  <c r="O410" i="1"/>
  <c r="N410" i="1"/>
  <c r="M410" i="1"/>
  <c r="G410" i="1"/>
  <c r="T410" i="1" s="1"/>
  <c r="F410" i="1"/>
  <c r="V409" i="1"/>
  <c r="W409" i="1" s="1"/>
  <c r="R409" i="1"/>
  <c r="Q409" i="1"/>
  <c r="P409" i="1"/>
  <c r="O409" i="1"/>
  <c r="N409" i="1"/>
  <c r="M409" i="1"/>
  <c r="G409" i="1"/>
  <c r="F409" i="1"/>
  <c r="E408" i="1"/>
  <c r="D408" i="1"/>
  <c r="C408" i="1"/>
  <c r="G408" i="1" s="1"/>
  <c r="V407" i="1"/>
  <c r="W407" i="1" s="1"/>
  <c r="R407" i="1"/>
  <c r="Q407" i="1"/>
  <c r="P407" i="1"/>
  <c r="O407" i="1"/>
  <c r="N407" i="1"/>
  <c r="M407" i="1"/>
  <c r="G407" i="1"/>
  <c r="F407" i="1"/>
  <c r="S406" i="1"/>
  <c r="R406" i="1"/>
  <c r="Q406" i="1"/>
  <c r="P406" i="1"/>
  <c r="O406" i="1"/>
  <c r="N406" i="1"/>
  <c r="M406" i="1"/>
  <c r="G406" i="1"/>
  <c r="F406" i="1"/>
  <c r="T405" i="1"/>
  <c r="U405" i="1" s="1"/>
  <c r="S405" i="1"/>
  <c r="R405" i="1"/>
  <c r="Q405" i="1"/>
  <c r="P405" i="1"/>
  <c r="O405" i="1"/>
  <c r="N405" i="1"/>
  <c r="M405" i="1"/>
  <c r="G405" i="1"/>
  <c r="V405" i="1" s="1"/>
  <c r="W405" i="1" s="1"/>
  <c r="F405" i="1"/>
  <c r="V404" i="1"/>
  <c r="W404" i="1" s="1"/>
  <c r="T404" i="1"/>
  <c r="U404" i="1" s="1"/>
  <c r="S404" i="1"/>
  <c r="R404" i="1"/>
  <c r="Q404" i="1"/>
  <c r="P404" i="1"/>
  <c r="O404" i="1"/>
  <c r="N404" i="1"/>
  <c r="M404" i="1"/>
  <c r="G404" i="1"/>
  <c r="F404" i="1"/>
  <c r="E403" i="1"/>
  <c r="D403" i="1"/>
  <c r="F403" i="1" s="1"/>
  <c r="C403" i="1"/>
  <c r="V402" i="1"/>
  <c r="W402" i="1" s="1"/>
  <c r="U402" i="1"/>
  <c r="T402" i="1"/>
  <c r="S402" i="1"/>
  <c r="R402" i="1"/>
  <c r="Q402" i="1"/>
  <c r="P402" i="1"/>
  <c r="O402" i="1"/>
  <c r="N402" i="1"/>
  <c r="M402" i="1"/>
  <c r="G402" i="1"/>
  <c r="F402" i="1"/>
  <c r="V401" i="1"/>
  <c r="W401" i="1" s="1"/>
  <c r="T401" i="1"/>
  <c r="U401" i="1" s="1"/>
  <c r="S401" i="1"/>
  <c r="R401" i="1"/>
  <c r="Q401" i="1"/>
  <c r="P401" i="1"/>
  <c r="O401" i="1"/>
  <c r="N401" i="1"/>
  <c r="M401" i="1"/>
  <c r="G401" i="1"/>
  <c r="F401" i="1"/>
  <c r="R400" i="1"/>
  <c r="Q400" i="1"/>
  <c r="P400" i="1"/>
  <c r="O400" i="1"/>
  <c r="N400" i="1"/>
  <c r="M400" i="1"/>
  <c r="G400" i="1"/>
  <c r="F400" i="1"/>
  <c r="V399" i="1"/>
  <c r="W399" i="1" s="1"/>
  <c r="R399" i="1"/>
  <c r="Q399" i="1"/>
  <c r="P399" i="1"/>
  <c r="O399" i="1"/>
  <c r="N399" i="1"/>
  <c r="M399" i="1"/>
  <c r="G399" i="1"/>
  <c r="T399" i="1" s="1"/>
  <c r="U399" i="1" s="1"/>
  <c r="F399" i="1"/>
  <c r="G398" i="1"/>
  <c r="E398" i="1"/>
  <c r="D398" i="1"/>
  <c r="C398" i="1"/>
  <c r="C397" i="1"/>
  <c r="C396" i="1" s="1"/>
  <c r="G395" i="1"/>
  <c r="F395" i="1"/>
  <c r="G394" i="1"/>
  <c r="E394" i="1"/>
  <c r="D394" i="1"/>
  <c r="C394" i="1"/>
  <c r="F394" i="1" s="1"/>
  <c r="V393" i="1"/>
  <c r="W393" i="1" s="1"/>
  <c r="R393" i="1"/>
  <c r="Q393" i="1"/>
  <c r="P393" i="1"/>
  <c r="O393" i="1"/>
  <c r="N393" i="1"/>
  <c r="M393" i="1"/>
  <c r="G393" i="1"/>
  <c r="F393" i="1"/>
  <c r="G392" i="1"/>
  <c r="E392" i="1"/>
  <c r="D392" i="1"/>
  <c r="C392" i="1"/>
  <c r="C391" i="1" s="1"/>
  <c r="F391" i="1" s="1"/>
  <c r="E391" i="1"/>
  <c r="E390" i="1" s="1"/>
  <c r="D391" i="1"/>
  <c r="D390" i="1"/>
  <c r="V389" i="1"/>
  <c r="W389" i="1" s="1"/>
  <c r="T389" i="1"/>
  <c r="U389" i="1" s="1"/>
  <c r="S389" i="1"/>
  <c r="R389" i="1"/>
  <c r="Q389" i="1"/>
  <c r="P389" i="1"/>
  <c r="O389" i="1"/>
  <c r="N389" i="1"/>
  <c r="M389" i="1"/>
  <c r="G389" i="1"/>
  <c r="X389" i="1" s="1"/>
  <c r="F389" i="1"/>
  <c r="F388" i="1"/>
  <c r="E388" i="1"/>
  <c r="E387" i="1" s="1"/>
  <c r="E386" i="1" s="1"/>
  <c r="D388" i="1"/>
  <c r="D387" i="1" s="1"/>
  <c r="D386" i="1" s="1"/>
  <c r="C388" i="1"/>
  <c r="C387" i="1" s="1"/>
  <c r="G385" i="1"/>
  <c r="F385" i="1"/>
  <c r="G384" i="1"/>
  <c r="F384" i="1"/>
  <c r="F383" i="1"/>
  <c r="E383" i="1"/>
  <c r="G383" i="1" s="1"/>
  <c r="D383" i="1"/>
  <c r="D382" i="1" s="1"/>
  <c r="F382" i="1" s="1"/>
  <c r="C383" i="1"/>
  <c r="E382" i="1"/>
  <c r="G382" i="1" s="1"/>
  <c r="C382" i="1"/>
  <c r="G381" i="1"/>
  <c r="F381" i="1"/>
  <c r="E380" i="1"/>
  <c r="D380" i="1"/>
  <c r="C380" i="1"/>
  <c r="C375" i="1" s="1"/>
  <c r="T379" i="1"/>
  <c r="U379" i="1" s="1"/>
  <c r="R379" i="1"/>
  <c r="Q379" i="1"/>
  <c r="P379" i="1"/>
  <c r="O379" i="1"/>
  <c r="N379" i="1"/>
  <c r="M379" i="1"/>
  <c r="G379" i="1"/>
  <c r="V379" i="1" s="1"/>
  <c r="W379" i="1" s="1"/>
  <c r="F379" i="1"/>
  <c r="W378" i="1"/>
  <c r="V378" i="1"/>
  <c r="U378" i="1"/>
  <c r="T378" i="1"/>
  <c r="S378" i="1"/>
  <c r="R378" i="1"/>
  <c r="Q378" i="1"/>
  <c r="P378" i="1"/>
  <c r="O378" i="1"/>
  <c r="N378" i="1"/>
  <c r="M378" i="1"/>
  <c r="G378" i="1"/>
  <c r="X378" i="1" s="1"/>
  <c r="F378" i="1"/>
  <c r="G377" i="1"/>
  <c r="F377" i="1"/>
  <c r="E377" i="1"/>
  <c r="D377" i="1"/>
  <c r="C377" i="1"/>
  <c r="G376" i="1"/>
  <c r="E376" i="1"/>
  <c r="D376" i="1"/>
  <c r="C376" i="1"/>
  <c r="E375" i="1"/>
  <c r="V374" i="1"/>
  <c r="W374" i="1" s="1"/>
  <c r="U374" i="1"/>
  <c r="T374" i="1"/>
  <c r="S374" i="1"/>
  <c r="R374" i="1"/>
  <c r="Q374" i="1"/>
  <c r="P374" i="1"/>
  <c r="O374" i="1"/>
  <c r="N374" i="1"/>
  <c r="M374" i="1"/>
  <c r="G374" i="1"/>
  <c r="X374" i="1" s="1"/>
  <c r="F374" i="1"/>
  <c r="F373" i="1"/>
  <c r="E373" i="1"/>
  <c r="G373" i="1" s="1"/>
  <c r="D373" i="1"/>
  <c r="D368" i="1" s="1"/>
  <c r="D367" i="1" s="1"/>
  <c r="F367" i="1" s="1"/>
  <c r="C373" i="1"/>
  <c r="W372" i="1"/>
  <c r="V372" i="1"/>
  <c r="U372" i="1"/>
  <c r="T372" i="1"/>
  <c r="S372" i="1"/>
  <c r="R372" i="1"/>
  <c r="Q372" i="1"/>
  <c r="P372" i="1"/>
  <c r="O372" i="1"/>
  <c r="N372" i="1"/>
  <c r="M372" i="1"/>
  <c r="G372" i="1"/>
  <c r="X372" i="1" s="1"/>
  <c r="F372" i="1"/>
  <c r="F371" i="1"/>
  <c r="E371" i="1"/>
  <c r="G371" i="1" s="1"/>
  <c r="D371" i="1"/>
  <c r="C371" i="1"/>
  <c r="R370" i="1"/>
  <c r="Q370" i="1"/>
  <c r="P370" i="1"/>
  <c r="O370" i="1"/>
  <c r="N370" i="1"/>
  <c r="M370" i="1"/>
  <c r="G370" i="1"/>
  <c r="F370" i="1"/>
  <c r="E369" i="1"/>
  <c r="D369" i="1"/>
  <c r="C369" i="1"/>
  <c r="C368" i="1" s="1"/>
  <c r="C367" i="1" s="1"/>
  <c r="V366" i="1"/>
  <c r="W366" i="1" s="1"/>
  <c r="T366" i="1"/>
  <c r="U366" i="1" s="1"/>
  <c r="S366" i="1"/>
  <c r="R366" i="1"/>
  <c r="Q366" i="1"/>
  <c r="P366" i="1"/>
  <c r="O366" i="1"/>
  <c r="N366" i="1"/>
  <c r="M366" i="1"/>
  <c r="G366" i="1"/>
  <c r="F366" i="1"/>
  <c r="R365" i="1"/>
  <c r="Q365" i="1"/>
  <c r="P365" i="1"/>
  <c r="O365" i="1"/>
  <c r="N365" i="1"/>
  <c r="M365" i="1"/>
  <c r="G365" i="1"/>
  <c r="F365" i="1"/>
  <c r="R364" i="1"/>
  <c r="Q364" i="1"/>
  <c r="P364" i="1"/>
  <c r="O364" i="1"/>
  <c r="N364" i="1"/>
  <c r="M364" i="1"/>
  <c r="G364" i="1"/>
  <c r="F364" i="1"/>
  <c r="E363" i="1"/>
  <c r="D363" i="1"/>
  <c r="C363" i="1"/>
  <c r="C362" i="1" s="1"/>
  <c r="C361" i="1" s="1"/>
  <c r="D362" i="1"/>
  <c r="S360" i="1"/>
  <c r="R360" i="1"/>
  <c r="Q360" i="1"/>
  <c r="P360" i="1"/>
  <c r="O360" i="1"/>
  <c r="N360" i="1"/>
  <c r="M360" i="1"/>
  <c r="G360" i="1"/>
  <c r="T360" i="1" s="1"/>
  <c r="U360" i="1" s="1"/>
  <c r="F360" i="1"/>
  <c r="S359" i="1"/>
  <c r="R359" i="1"/>
  <c r="Q359" i="1"/>
  <c r="P359" i="1"/>
  <c r="O359" i="1"/>
  <c r="N359" i="1"/>
  <c r="M359" i="1"/>
  <c r="G359" i="1"/>
  <c r="V359" i="1" s="1"/>
  <c r="W359" i="1" s="1"/>
  <c r="F359" i="1"/>
  <c r="E358" i="1"/>
  <c r="D358" i="1"/>
  <c r="C358" i="1"/>
  <c r="C357" i="1" s="1"/>
  <c r="C356" i="1" s="1"/>
  <c r="D357" i="1"/>
  <c r="X355" i="1"/>
  <c r="W355" i="1"/>
  <c r="T355" i="1"/>
  <c r="U355" i="1" s="1"/>
  <c r="S355" i="1"/>
  <c r="R355" i="1"/>
  <c r="Q355" i="1"/>
  <c r="P355" i="1"/>
  <c r="O355" i="1"/>
  <c r="N355" i="1"/>
  <c r="M355" i="1"/>
  <c r="G355" i="1"/>
  <c r="V355" i="1" s="1"/>
  <c r="F355" i="1"/>
  <c r="E354" i="1"/>
  <c r="G354" i="1" s="1"/>
  <c r="D354" i="1"/>
  <c r="C354" i="1"/>
  <c r="X353" i="1"/>
  <c r="T353" i="1"/>
  <c r="U353" i="1" s="1"/>
  <c r="R353" i="1"/>
  <c r="Q353" i="1"/>
  <c r="P353" i="1"/>
  <c r="O353" i="1"/>
  <c r="N353" i="1"/>
  <c r="M353" i="1"/>
  <c r="G353" i="1"/>
  <c r="V353" i="1" s="1"/>
  <c r="W353" i="1" s="1"/>
  <c r="F353" i="1"/>
  <c r="V352" i="1"/>
  <c r="W352" i="1" s="1"/>
  <c r="T352" i="1"/>
  <c r="U352" i="1" s="1"/>
  <c r="S352" i="1"/>
  <c r="R352" i="1"/>
  <c r="Q352" i="1"/>
  <c r="P352" i="1"/>
  <c r="O352" i="1"/>
  <c r="N352" i="1"/>
  <c r="M352" i="1"/>
  <c r="G352" i="1"/>
  <c r="F352" i="1"/>
  <c r="G351" i="1"/>
  <c r="F351" i="1"/>
  <c r="E351" i="1"/>
  <c r="D351" i="1"/>
  <c r="C351" i="1"/>
  <c r="E350" i="1"/>
  <c r="G350" i="1" s="1"/>
  <c r="C350" i="1"/>
  <c r="R349" i="1"/>
  <c r="Q349" i="1"/>
  <c r="P349" i="1"/>
  <c r="O349" i="1"/>
  <c r="N349" i="1"/>
  <c r="M349" i="1"/>
  <c r="C349" i="1"/>
  <c r="E348" i="1"/>
  <c r="D348" i="1"/>
  <c r="X347" i="1"/>
  <c r="V347" i="1"/>
  <c r="W347" i="1" s="1"/>
  <c r="R347" i="1"/>
  <c r="Q347" i="1"/>
  <c r="P347" i="1"/>
  <c r="O347" i="1"/>
  <c r="N347" i="1"/>
  <c r="M347" i="1"/>
  <c r="G347" i="1"/>
  <c r="F347" i="1"/>
  <c r="S346" i="1"/>
  <c r="R346" i="1"/>
  <c r="Q346" i="1"/>
  <c r="P346" i="1"/>
  <c r="O346" i="1"/>
  <c r="N346" i="1"/>
  <c r="M346" i="1"/>
  <c r="G346" i="1"/>
  <c r="V346" i="1" s="1"/>
  <c r="W346" i="1" s="1"/>
  <c r="F346" i="1"/>
  <c r="R345" i="1"/>
  <c r="Q345" i="1"/>
  <c r="P345" i="1"/>
  <c r="O345" i="1"/>
  <c r="N345" i="1"/>
  <c r="M345" i="1"/>
  <c r="G345" i="1"/>
  <c r="F345" i="1"/>
  <c r="A345" i="1"/>
  <c r="A346" i="1" s="1"/>
  <c r="A347" i="1" s="1"/>
  <c r="R344" i="1"/>
  <c r="Q344" i="1"/>
  <c r="P344" i="1"/>
  <c r="O344" i="1"/>
  <c r="N344" i="1"/>
  <c r="M344" i="1"/>
  <c r="G344" i="1"/>
  <c r="F344" i="1"/>
  <c r="E343" i="1"/>
  <c r="D343" i="1"/>
  <c r="F343" i="1" s="1"/>
  <c r="C343" i="1"/>
  <c r="X342" i="1"/>
  <c r="V342" i="1"/>
  <c r="W342" i="1" s="1"/>
  <c r="T342" i="1"/>
  <c r="U342" i="1" s="1"/>
  <c r="S342" i="1"/>
  <c r="R342" i="1"/>
  <c r="Q342" i="1"/>
  <c r="P342" i="1"/>
  <c r="O342" i="1"/>
  <c r="N342" i="1"/>
  <c r="M342" i="1"/>
  <c r="G342" i="1"/>
  <c r="F342" i="1"/>
  <c r="V341" i="1"/>
  <c r="W341" i="1" s="1"/>
  <c r="S341" i="1"/>
  <c r="R341" i="1"/>
  <c r="Q341" i="1"/>
  <c r="P341" i="1"/>
  <c r="O341" i="1"/>
  <c r="N341" i="1"/>
  <c r="M341" i="1"/>
  <c r="G341" i="1"/>
  <c r="T341" i="1" s="1"/>
  <c r="U341" i="1" s="1"/>
  <c r="F341" i="1"/>
  <c r="X340" i="1"/>
  <c r="T340" i="1"/>
  <c r="U340" i="1" s="1"/>
  <c r="R340" i="1"/>
  <c r="Q340" i="1"/>
  <c r="P340" i="1"/>
  <c r="O340" i="1"/>
  <c r="N340" i="1"/>
  <c r="M340" i="1"/>
  <c r="G340" i="1"/>
  <c r="S340" i="1" s="1"/>
  <c r="F340" i="1"/>
  <c r="A340" i="1"/>
  <c r="A341" i="1" s="1"/>
  <c r="A342" i="1" s="1"/>
  <c r="W339" i="1"/>
  <c r="V339" i="1"/>
  <c r="U339" i="1"/>
  <c r="T339" i="1"/>
  <c r="S339" i="1"/>
  <c r="R339" i="1"/>
  <c r="Q339" i="1"/>
  <c r="P339" i="1"/>
  <c r="O339" i="1"/>
  <c r="N339" i="1"/>
  <c r="M339" i="1"/>
  <c r="G339" i="1"/>
  <c r="X339" i="1" s="1"/>
  <c r="F339" i="1"/>
  <c r="R338" i="1"/>
  <c r="Q338" i="1"/>
  <c r="P338" i="1"/>
  <c r="O338" i="1"/>
  <c r="N338" i="1"/>
  <c r="M338" i="1"/>
  <c r="G338" i="1"/>
  <c r="F338" i="1"/>
  <c r="U337" i="1"/>
  <c r="S337" i="1"/>
  <c r="R337" i="1"/>
  <c r="Q337" i="1"/>
  <c r="P337" i="1"/>
  <c r="O337" i="1"/>
  <c r="N337" i="1"/>
  <c r="M337" i="1"/>
  <c r="G337" i="1"/>
  <c r="T337" i="1" s="1"/>
  <c r="F337" i="1"/>
  <c r="R336" i="1"/>
  <c r="Q336" i="1"/>
  <c r="P336" i="1"/>
  <c r="O336" i="1"/>
  <c r="N336" i="1"/>
  <c r="M336" i="1"/>
  <c r="G336" i="1"/>
  <c r="S336" i="1" s="1"/>
  <c r="F336" i="1"/>
  <c r="A336" i="1"/>
  <c r="A337" i="1" s="1"/>
  <c r="A338" i="1" s="1"/>
  <c r="A339" i="1" s="1"/>
  <c r="W335" i="1"/>
  <c r="V335" i="1"/>
  <c r="U335" i="1"/>
  <c r="T335" i="1"/>
  <c r="S335" i="1"/>
  <c r="R335" i="1"/>
  <c r="Q335" i="1"/>
  <c r="P335" i="1"/>
  <c r="O335" i="1"/>
  <c r="N335" i="1"/>
  <c r="M335" i="1"/>
  <c r="G335" i="1"/>
  <c r="X335" i="1" s="1"/>
  <c r="F335" i="1"/>
  <c r="R334" i="1"/>
  <c r="Q334" i="1"/>
  <c r="P334" i="1"/>
  <c r="O334" i="1"/>
  <c r="N334" i="1"/>
  <c r="M334" i="1"/>
  <c r="G334" i="1"/>
  <c r="F334" i="1"/>
  <c r="S333" i="1"/>
  <c r="R333" i="1"/>
  <c r="Q333" i="1"/>
  <c r="P333" i="1"/>
  <c r="O333" i="1"/>
  <c r="N333" i="1"/>
  <c r="M333" i="1"/>
  <c r="G333" i="1"/>
  <c r="T333" i="1" s="1"/>
  <c r="U333" i="1" s="1"/>
  <c r="F333" i="1"/>
  <c r="X332" i="1"/>
  <c r="V332" i="1"/>
  <c r="W332" i="1" s="1"/>
  <c r="T332" i="1"/>
  <c r="U332" i="1" s="1"/>
  <c r="R332" i="1"/>
  <c r="Q332" i="1"/>
  <c r="P332" i="1"/>
  <c r="O332" i="1"/>
  <c r="N332" i="1"/>
  <c r="M332" i="1"/>
  <c r="G332" i="1"/>
  <c r="S332" i="1" s="1"/>
  <c r="F332" i="1"/>
  <c r="A332" i="1"/>
  <c r="A333" i="1" s="1"/>
  <c r="A334" i="1" s="1"/>
  <c r="A335" i="1" s="1"/>
  <c r="W331" i="1"/>
  <c r="V331" i="1"/>
  <c r="U331" i="1"/>
  <c r="T331" i="1"/>
  <c r="S331" i="1"/>
  <c r="R331" i="1"/>
  <c r="Q331" i="1"/>
  <c r="P331" i="1"/>
  <c r="O331" i="1"/>
  <c r="N331" i="1"/>
  <c r="M331" i="1"/>
  <c r="G331" i="1"/>
  <c r="X331" i="1" s="1"/>
  <c r="F331" i="1"/>
  <c r="F330" i="1"/>
  <c r="E330" i="1"/>
  <c r="G330" i="1" s="1"/>
  <c r="D330" i="1"/>
  <c r="D329" i="1" s="1"/>
  <c r="C330" i="1"/>
  <c r="E329" i="1"/>
  <c r="G327" i="1"/>
  <c r="F327" i="1"/>
  <c r="G326" i="1"/>
  <c r="F326" i="1"/>
  <c r="G325" i="1"/>
  <c r="F325" i="1"/>
  <c r="G324" i="1"/>
  <c r="F324" i="1"/>
  <c r="E323" i="1"/>
  <c r="G323" i="1" s="1"/>
  <c r="D323" i="1"/>
  <c r="F323" i="1" s="1"/>
  <c r="C323" i="1"/>
  <c r="C315" i="1" s="1"/>
  <c r="G322" i="1"/>
  <c r="F322" i="1"/>
  <c r="G321" i="1"/>
  <c r="F321" i="1"/>
  <c r="G320" i="1"/>
  <c r="F320" i="1"/>
  <c r="G319" i="1"/>
  <c r="F319" i="1"/>
  <c r="G318" i="1"/>
  <c r="F318" i="1"/>
  <c r="G317" i="1"/>
  <c r="F317" i="1"/>
  <c r="G316" i="1"/>
  <c r="E316" i="1"/>
  <c r="D316" i="1"/>
  <c r="C316" i="1"/>
  <c r="P314" i="1"/>
  <c r="O314" i="1"/>
  <c r="G314" i="1"/>
  <c r="X314" i="1" s="1"/>
  <c r="F314" i="1"/>
  <c r="X313" i="1"/>
  <c r="P313" i="1"/>
  <c r="O313" i="1"/>
  <c r="G313" i="1"/>
  <c r="F313" i="1"/>
  <c r="P312" i="1"/>
  <c r="O312" i="1"/>
  <c r="G312" i="1"/>
  <c r="X312" i="1" s="1"/>
  <c r="F312" i="1"/>
  <c r="X311" i="1"/>
  <c r="P311" i="1"/>
  <c r="O311" i="1"/>
  <c r="G311" i="1"/>
  <c r="F311" i="1"/>
  <c r="E310" i="1"/>
  <c r="G310" i="1" s="1"/>
  <c r="D310" i="1"/>
  <c r="F310" i="1" s="1"/>
  <c r="C310" i="1"/>
  <c r="G309" i="1"/>
  <c r="F309" i="1"/>
  <c r="X308" i="1"/>
  <c r="P308" i="1"/>
  <c r="O308" i="1"/>
  <c r="G308" i="1"/>
  <c r="F308" i="1"/>
  <c r="P307" i="1"/>
  <c r="O307" i="1"/>
  <c r="G307" i="1"/>
  <c r="X307" i="1" s="1"/>
  <c r="F307" i="1"/>
  <c r="X306" i="1"/>
  <c r="P306" i="1"/>
  <c r="O306" i="1"/>
  <c r="G306" i="1"/>
  <c r="F306" i="1"/>
  <c r="P305" i="1"/>
  <c r="O305" i="1"/>
  <c r="G305" i="1"/>
  <c r="X305" i="1" s="1"/>
  <c r="F305" i="1"/>
  <c r="X304" i="1"/>
  <c r="P304" i="1"/>
  <c r="O304" i="1"/>
  <c r="G304" i="1"/>
  <c r="F304" i="1"/>
  <c r="P303" i="1"/>
  <c r="O303" i="1"/>
  <c r="G303" i="1"/>
  <c r="X303" i="1" s="1"/>
  <c r="F303" i="1"/>
  <c r="X302" i="1"/>
  <c r="V302" i="1"/>
  <c r="W302" i="1" s="1"/>
  <c r="R302" i="1"/>
  <c r="Q302" i="1"/>
  <c r="P302" i="1"/>
  <c r="O302" i="1"/>
  <c r="N302" i="1"/>
  <c r="M302" i="1"/>
  <c r="G302" i="1"/>
  <c r="S302" i="1" s="1"/>
  <c r="F302" i="1"/>
  <c r="F301" i="1"/>
  <c r="E301" i="1"/>
  <c r="E300" i="1" s="1"/>
  <c r="D301" i="1"/>
  <c r="C301" i="1"/>
  <c r="C300" i="1" s="1"/>
  <c r="D300" i="1"/>
  <c r="S298" i="1"/>
  <c r="R298" i="1"/>
  <c r="Q298" i="1"/>
  <c r="P298" i="1"/>
  <c r="O298" i="1"/>
  <c r="N298" i="1"/>
  <c r="M298" i="1"/>
  <c r="G298" i="1"/>
  <c r="V298" i="1" s="1"/>
  <c r="W298" i="1" s="1"/>
  <c r="F298" i="1"/>
  <c r="V297" i="1"/>
  <c r="W297" i="1" s="1"/>
  <c r="T297" i="1"/>
  <c r="U297" i="1" s="1"/>
  <c r="R297" i="1"/>
  <c r="Q297" i="1"/>
  <c r="P297" i="1"/>
  <c r="O297" i="1"/>
  <c r="N297" i="1"/>
  <c r="M297" i="1"/>
  <c r="G297" i="1"/>
  <c r="S297" i="1" s="1"/>
  <c r="F297" i="1"/>
  <c r="G296" i="1"/>
  <c r="E296" i="1"/>
  <c r="D296" i="1"/>
  <c r="F296" i="1" s="1"/>
  <c r="C296" i="1"/>
  <c r="R295" i="1"/>
  <c r="Q295" i="1"/>
  <c r="P295" i="1"/>
  <c r="O295" i="1"/>
  <c r="N295" i="1"/>
  <c r="M295" i="1"/>
  <c r="G295" i="1"/>
  <c r="F295" i="1"/>
  <c r="W294" i="1"/>
  <c r="V294" i="1"/>
  <c r="U294" i="1"/>
  <c r="T294" i="1"/>
  <c r="S294" i="1"/>
  <c r="R294" i="1"/>
  <c r="Q294" i="1"/>
  <c r="P294" i="1"/>
  <c r="O294" i="1"/>
  <c r="N294" i="1"/>
  <c r="M294" i="1"/>
  <c r="G294" i="1"/>
  <c r="F294" i="1"/>
  <c r="G293" i="1"/>
  <c r="E293" i="1"/>
  <c r="D293" i="1"/>
  <c r="F293" i="1" s="1"/>
  <c r="C293" i="1"/>
  <c r="W292" i="1"/>
  <c r="U292" i="1"/>
  <c r="T292" i="1"/>
  <c r="S292" i="1"/>
  <c r="R292" i="1"/>
  <c r="Q292" i="1"/>
  <c r="P292" i="1"/>
  <c r="O292" i="1"/>
  <c r="N292" i="1"/>
  <c r="M292" i="1"/>
  <c r="G292" i="1"/>
  <c r="V292" i="1" s="1"/>
  <c r="F292" i="1"/>
  <c r="V291" i="1"/>
  <c r="W291" i="1" s="1"/>
  <c r="T291" i="1"/>
  <c r="U291" i="1" s="1"/>
  <c r="R291" i="1"/>
  <c r="Q291" i="1"/>
  <c r="P291" i="1"/>
  <c r="O291" i="1"/>
  <c r="N291" i="1"/>
  <c r="M291" i="1"/>
  <c r="G291" i="1"/>
  <c r="S291" i="1" s="1"/>
  <c r="F291" i="1"/>
  <c r="E290" i="1"/>
  <c r="G290" i="1" s="1"/>
  <c r="D290" i="1"/>
  <c r="C290" i="1"/>
  <c r="R289" i="1"/>
  <c r="Q289" i="1"/>
  <c r="P289" i="1"/>
  <c r="O289" i="1"/>
  <c r="N289" i="1"/>
  <c r="M289" i="1"/>
  <c r="G289" i="1"/>
  <c r="F289" i="1"/>
  <c r="E288" i="1"/>
  <c r="D288" i="1"/>
  <c r="C288" i="1"/>
  <c r="F288" i="1" s="1"/>
  <c r="T287" i="1"/>
  <c r="U287" i="1" s="1"/>
  <c r="R287" i="1"/>
  <c r="Q287" i="1"/>
  <c r="P287" i="1"/>
  <c r="O287" i="1"/>
  <c r="N287" i="1"/>
  <c r="M287" i="1"/>
  <c r="G287" i="1"/>
  <c r="S287" i="1" s="1"/>
  <c r="F287" i="1"/>
  <c r="E286" i="1"/>
  <c r="G286" i="1" s="1"/>
  <c r="D286" i="1"/>
  <c r="C286" i="1"/>
  <c r="R285" i="1"/>
  <c r="Q285" i="1"/>
  <c r="P285" i="1"/>
  <c r="O285" i="1"/>
  <c r="N285" i="1"/>
  <c r="M285" i="1"/>
  <c r="G285" i="1"/>
  <c r="T285" i="1" s="1"/>
  <c r="U285" i="1" s="1"/>
  <c r="F285" i="1"/>
  <c r="U284" i="1"/>
  <c r="S284" i="1"/>
  <c r="R284" i="1"/>
  <c r="Q284" i="1"/>
  <c r="P284" i="1"/>
  <c r="O284" i="1"/>
  <c r="N284" i="1"/>
  <c r="M284" i="1"/>
  <c r="G284" i="1"/>
  <c r="T284" i="1" s="1"/>
  <c r="F284" i="1"/>
  <c r="V283" i="1"/>
  <c r="W283" i="1" s="1"/>
  <c r="T283" i="1"/>
  <c r="U283" i="1" s="1"/>
  <c r="R283" i="1"/>
  <c r="Q283" i="1"/>
  <c r="P283" i="1"/>
  <c r="O283" i="1"/>
  <c r="N283" i="1"/>
  <c r="M283" i="1"/>
  <c r="G283" i="1"/>
  <c r="S283" i="1" s="1"/>
  <c r="F283" i="1"/>
  <c r="R282" i="1"/>
  <c r="Q282" i="1"/>
  <c r="P282" i="1"/>
  <c r="O282" i="1"/>
  <c r="N282" i="1"/>
  <c r="M282" i="1"/>
  <c r="G282" i="1"/>
  <c r="S282" i="1" s="1"/>
  <c r="F282" i="1"/>
  <c r="X281" i="1"/>
  <c r="R281" i="1"/>
  <c r="Q281" i="1"/>
  <c r="P281" i="1"/>
  <c r="O281" i="1"/>
  <c r="N281" i="1"/>
  <c r="M281" i="1"/>
  <c r="G281" i="1"/>
  <c r="S281" i="1" s="1"/>
  <c r="F281" i="1"/>
  <c r="W280" i="1"/>
  <c r="V280" i="1"/>
  <c r="U280" i="1"/>
  <c r="T280" i="1"/>
  <c r="S280" i="1"/>
  <c r="R280" i="1"/>
  <c r="Q280" i="1"/>
  <c r="P280" i="1"/>
  <c r="O280" i="1"/>
  <c r="N280" i="1"/>
  <c r="M280" i="1"/>
  <c r="G280" i="1"/>
  <c r="F280" i="1"/>
  <c r="V279" i="1"/>
  <c r="W279" i="1" s="1"/>
  <c r="T279" i="1"/>
  <c r="U279" i="1" s="1"/>
  <c r="R279" i="1"/>
  <c r="Q279" i="1"/>
  <c r="P279" i="1"/>
  <c r="O279" i="1"/>
  <c r="N279" i="1"/>
  <c r="M279" i="1"/>
  <c r="G279" i="1"/>
  <c r="S279" i="1" s="1"/>
  <c r="F279" i="1"/>
  <c r="W278" i="1"/>
  <c r="V278" i="1"/>
  <c r="U278" i="1"/>
  <c r="T278" i="1"/>
  <c r="S278" i="1"/>
  <c r="R278" i="1"/>
  <c r="Q278" i="1"/>
  <c r="P278" i="1"/>
  <c r="O278" i="1"/>
  <c r="N278" i="1"/>
  <c r="M278" i="1"/>
  <c r="G278" i="1"/>
  <c r="F278" i="1"/>
  <c r="W277" i="1"/>
  <c r="V277" i="1"/>
  <c r="U277" i="1"/>
  <c r="T277" i="1"/>
  <c r="S277" i="1"/>
  <c r="R277" i="1"/>
  <c r="Q277" i="1"/>
  <c r="P277" i="1"/>
  <c r="O277" i="1"/>
  <c r="N277" i="1"/>
  <c r="M277" i="1"/>
  <c r="G277" i="1"/>
  <c r="X277" i="1" s="1"/>
  <c r="F277" i="1"/>
  <c r="U276" i="1"/>
  <c r="S276" i="1"/>
  <c r="R276" i="1"/>
  <c r="Q276" i="1"/>
  <c r="P276" i="1"/>
  <c r="O276" i="1"/>
  <c r="N276" i="1"/>
  <c r="M276" i="1"/>
  <c r="G276" i="1"/>
  <c r="T276" i="1" s="1"/>
  <c r="F276" i="1"/>
  <c r="W275" i="1"/>
  <c r="S275" i="1"/>
  <c r="R275" i="1"/>
  <c r="Q275" i="1"/>
  <c r="P275" i="1"/>
  <c r="O275" i="1"/>
  <c r="N275" i="1"/>
  <c r="M275" i="1"/>
  <c r="G275" i="1"/>
  <c r="V275" i="1" s="1"/>
  <c r="F275" i="1"/>
  <c r="U274" i="1"/>
  <c r="T274" i="1"/>
  <c r="S274" i="1"/>
  <c r="R274" i="1"/>
  <c r="Q274" i="1"/>
  <c r="P274" i="1"/>
  <c r="O274" i="1"/>
  <c r="N274" i="1"/>
  <c r="M274" i="1"/>
  <c r="G274" i="1"/>
  <c r="X274" i="1" s="1"/>
  <c r="F274" i="1"/>
  <c r="W273" i="1"/>
  <c r="V273" i="1"/>
  <c r="U273" i="1"/>
  <c r="T273" i="1"/>
  <c r="S273" i="1"/>
  <c r="R273" i="1"/>
  <c r="Q273" i="1"/>
  <c r="P273" i="1"/>
  <c r="O273" i="1"/>
  <c r="N273" i="1"/>
  <c r="M273" i="1"/>
  <c r="G273" i="1"/>
  <c r="X273" i="1" s="1"/>
  <c r="F273" i="1"/>
  <c r="E272" i="1"/>
  <c r="G272" i="1" s="1"/>
  <c r="D272" i="1"/>
  <c r="F272" i="1" s="1"/>
  <c r="C272" i="1"/>
  <c r="S271" i="1"/>
  <c r="R271" i="1"/>
  <c r="Q271" i="1"/>
  <c r="P271" i="1"/>
  <c r="O271" i="1"/>
  <c r="N271" i="1"/>
  <c r="M271" i="1"/>
  <c r="G271" i="1"/>
  <c r="T271" i="1" s="1"/>
  <c r="U271" i="1" s="1"/>
  <c r="F271" i="1"/>
  <c r="W270" i="1"/>
  <c r="S270" i="1"/>
  <c r="R270" i="1"/>
  <c r="Q270" i="1"/>
  <c r="P270" i="1"/>
  <c r="O270" i="1"/>
  <c r="N270" i="1"/>
  <c r="M270" i="1"/>
  <c r="G270" i="1"/>
  <c r="V270" i="1" s="1"/>
  <c r="F270" i="1"/>
  <c r="U269" i="1"/>
  <c r="T269" i="1"/>
  <c r="S269" i="1"/>
  <c r="R269" i="1"/>
  <c r="Q269" i="1"/>
  <c r="P269" i="1"/>
  <c r="O269" i="1"/>
  <c r="N269" i="1"/>
  <c r="M269" i="1"/>
  <c r="G269" i="1"/>
  <c r="X269" i="1" s="1"/>
  <c r="F269" i="1"/>
  <c r="W268" i="1"/>
  <c r="V268" i="1"/>
  <c r="U268" i="1"/>
  <c r="T268" i="1"/>
  <c r="S268" i="1"/>
  <c r="R268" i="1"/>
  <c r="Q268" i="1"/>
  <c r="P268" i="1"/>
  <c r="O268" i="1"/>
  <c r="N268" i="1"/>
  <c r="M268" i="1"/>
  <c r="G268" i="1"/>
  <c r="X268" i="1" s="1"/>
  <c r="F268" i="1"/>
  <c r="F267" i="1"/>
  <c r="E267" i="1"/>
  <c r="D267" i="1"/>
  <c r="C267" i="1"/>
  <c r="E266" i="1"/>
  <c r="C266" i="1"/>
  <c r="W265" i="1"/>
  <c r="V265" i="1"/>
  <c r="U265" i="1"/>
  <c r="T265" i="1"/>
  <c r="S265" i="1"/>
  <c r="R265" i="1"/>
  <c r="Q265" i="1"/>
  <c r="P265" i="1"/>
  <c r="O265" i="1"/>
  <c r="N265" i="1"/>
  <c r="M265" i="1"/>
  <c r="G265" i="1"/>
  <c r="X265" i="1" s="1"/>
  <c r="F265" i="1"/>
  <c r="W264" i="1"/>
  <c r="V264" i="1"/>
  <c r="T264" i="1"/>
  <c r="U264" i="1" s="1"/>
  <c r="S264" i="1"/>
  <c r="R264" i="1"/>
  <c r="Q264" i="1"/>
  <c r="P264" i="1"/>
  <c r="O264" i="1"/>
  <c r="N264" i="1"/>
  <c r="M264" i="1"/>
  <c r="G264" i="1"/>
  <c r="X264" i="1" s="1"/>
  <c r="F264" i="1"/>
  <c r="V263" i="1"/>
  <c r="W263" i="1" s="1"/>
  <c r="S263" i="1"/>
  <c r="R263" i="1"/>
  <c r="Q263" i="1"/>
  <c r="P263" i="1"/>
  <c r="O263" i="1"/>
  <c r="N263" i="1"/>
  <c r="M263" i="1"/>
  <c r="G263" i="1"/>
  <c r="X263" i="1" s="1"/>
  <c r="F263" i="1"/>
  <c r="R262" i="1"/>
  <c r="Q262" i="1"/>
  <c r="P262" i="1"/>
  <c r="O262" i="1"/>
  <c r="N262" i="1"/>
  <c r="M262" i="1"/>
  <c r="G262" i="1"/>
  <c r="X262" i="1" s="1"/>
  <c r="F262" i="1"/>
  <c r="S261" i="1"/>
  <c r="R261" i="1"/>
  <c r="Q261" i="1"/>
  <c r="P261" i="1"/>
  <c r="O261" i="1"/>
  <c r="N261" i="1"/>
  <c r="M261" i="1"/>
  <c r="G261" i="1"/>
  <c r="V261" i="1" s="1"/>
  <c r="W261" i="1" s="1"/>
  <c r="F261" i="1"/>
  <c r="G260" i="1"/>
  <c r="X260" i="1" s="1"/>
  <c r="E260" i="1"/>
  <c r="D260" i="1"/>
  <c r="F260" i="1" s="1"/>
  <c r="C260" i="1"/>
  <c r="V259" i="1"/>
  <c r="W259" i="1" s="1"/>
  <c r="S259" i="1"/>
  <c r="R259" i="1"/>
  <c r="Q259" i="1"/>
  <c r="P259" i="1"/>
  <c r="O259" i="1"/>
  <c r="N259" i="1"/>
  <c r="M259" i="1"/>
  <c r="G259" i="1"/>
  <c r="X259" i="1" s="1"/>
  <c r="F259" i="1"/>
  <c r="S258" i="1"/>
  <c r="R258" i="1"/>
  <c r="Q258" i="1"/>
  <c r="P258" i="1"/>
  <c r="O258" i="1"/>
  <c r="N258" i="1"/>
  <c r="M258" i="1"/>
  <c r="G258" i="1"/>
  <c r="X258" i="1" s="1"/>
  <c r="F258" i="1"/>
  <c r="S257" i="1"/>
  <c r="R257" i="1"/>
  <c r="Q257" i="1"/>
  <c r="P257" i="1"/>
  <c r="O257" i="1"/>
  <c r="N257" i="1"/>
  <c r="M257" i="1"/>
  <c r="G257" i="1"/>
  <c r="V257" i="1" s="1"/>
  <c r="W257" i="1" s="1"/>
  <c r="F257" i="1"/>
  <c r="E256" i="1"/>
  <c r="D256" i="1"/>
  <c r="F256" i="1" s="1"/>
  <c r="C256" i="1"/>
  <c r="G256" i="1" s="1"/>
  <c r="X255" i="1"/>
  <c r="V255" i="1"/>
  <c r="W255" i="1" s="1"/>
  <c r="R255" i="1"/>
  <c r="Q255" i="1"/>
  <c r="P255" i="1"/>
  <c r="O255" i="1"/>
  <c r="N255" i="1"/>
  <c r="M255" i="1"/>
  <c r="G255" i="1"/>
  <c r="S255" i="1" s="1"/>
  <c r="F255" i="1"/>
  <c r="R254" i="1"/>
  <c r="Q254" i="1"/>
  <c r="P254" i="1"/>
  <c r="O254" i="1"/>
  <c r="N254" i="1"/>
  <c r="M254" i="1"/>
  <c r="G254" i="1"/>
  <c r="S254" i="1" s="1"/>
  <c r="F254" i="1"/>
  <c r="X253" i="1"/>
  <c r="V253" i="1"/>
  <c r="W253" i="1" s="1"/>
  <c r="T253" i="1"/>
  <c r="U253" i="1" s="1"/>
  <c r="R253" i="1"/>
  <c r="Q253" i="1"/>
  <c r="P253" i="1"/>
  <c r="O253" i="1"/>
  <c r="N253" i="1"/>
  <c r="M253" i="1"/>
  <c r="G253" i="1"/>
  <c r="S253" i="1" s="1"/>
  <c r="F253" i="1"/>
  <c r="X252" i="1"/>
  <c r="T252" i="1"/>
  <c r="U252" i="1" s="1"/>
  <c r="R252" i="1"/>
  <c r="Q252" i="1"/>
  <c r="P252" i="1"/>
  <c r="O252" i="1"/>
  <c r="N252" i="1"/>
  <c r="M252" i="1"/>
  <c r="G252" i="1"/>
  <c r="S252" i="1" s="1"/>
  <c r="F252" i="1"/>
  <c r="E251" i="1"/>
  <c r="G251" i="1" s="1"/>
  <c r="D251" i="1"/>
  <c r="C251" i="1"/>
  <c r="S250" i="1"/>
  <c r="R250" i="1"/>
  <c r="Q250" i="1"/>
  <c r="P250" i="1"/>
  <c r="O250" i="1"/>
  <c r="N250" i="1"/>
  <c r="M250" i="1"/>
  <c r="G250" i="1"/>
  <c r="T250" i="1" s="1"/>
  <c r="U250" i="1" s="1"/>
  <c r="F250" i="1"/>
  <c r="V249" i="1"/>
  <c r="W249" i="1" s="1"/>
  <c r="U249" i="1"/>
  <c r="R249" i="1"/>
  <c r="Q249" i="1"/>
  <c r="P249" i="1"/>
  <c r="O249" i="1"/>
  <c r="N249" i="1"/>
  <c r="M249" i="1"/>
  <c r="G249" i="1"/>
  <c r="T249" i="1" s="1"/>
  <c r="F249" i="1"/>
  <c r="X248" i="1"/>
  <c r="R248" i="1"/>
  <c r="Q248" i="1"/>
  <c r="P248" i="1"/>
  <c r="O248" i="1"/>
  <c r="N248" i="1"/>
  <c r="M248" i="1"/>
  <c r="G248" i="1"/>
  <c r="F248" i="1"/>
  <c r="U247" i="1"/>
  <c r="T247" i="1"/>
  <c r="S247" i="1"/>
  <c r="R247" i="1"/>
  <c r="Q247" i="1"/>
  <c r="P247" i="1"/>
  <c r="O247" i="1"/>
  <c r="N247" i="1"/>
  <c r="M247" i="1"/>
  <c r="G247" i="1"/>
  <c r="X247" i="1" s="1"/>
  <c r="F247" i="1"/>
  <c r="V246" i="1"/>
  <c r="W246" i="1" s="1"/>
  <c r="U246" i="1"/>
  <c r="T246" i="1"/>
  <c r="S246" i="1"/>
  <c r="R246" i="1"/>
  <c r="Q246" i="1"/>
  <c r="P246" i="1"/>
  <c r="O246" i="1"/>
  <c r="N246" i="1"/>
  <c r="M246" i="1"/>
  <c r="G246" i="1"/>
  <c r="X246" i="1" s="1"/>
  <c r="F246" i="1"/>
  <c r="R245" i="1"/>
  <c r="Q245" i="1"/>
  <c r="P245" i="1"/>
  <c r="O245" i="1"/>
  <c r="N245" i="1"/>
  <c r="M245" i="1"/>
  <c r="G245" i="1"/>
  <c r="X245" i="1" s="1"/>
  <c r="F245" i="1"/>
  <c r="W244" i="1"/>
  <c r="V244" i="1"/>
  <c r="T244" i="1"/>
  <c r="U244" i="1" s="1"/>
  <c r="S244" i="1"/>
  <c r="R244" i="1"/>
  <c r="Q244" i="1"/>
  <c r="P244" i="1"/>
  <c r="O244" i="1"/>
  <c r="N244" i="1"/>
  <c r="M244" i="1"/>
  <c r="G244" i="1"/>
  <c r="X244" i="1" s="1"/>
  <c r="F244" i="1"/>
  <c r="V243" i="1"/>
  <c r="W243" i="1" s="1"/>
  <c r="S243" i="1"/>
  <c r="R243" i="1"/>
  <c r="Q243" i="1"/>
  <c r="P243" i="1"/>
  <c r="O243" i="1"/>
  <c r="N243" i="1"/>
  <c r="M243" i="1"/>
  <c r="G243" i="1"/>
  <c r="T243" i="1" s="1"/>
  <c r="U243" i="1" s="1"/>
  <c r="F243" i="1"/>
  <c r="X242" i="1"/>
  <c r="S242" i="1"/>
  <c r="R242" i="1"/>
  <c r="Q242" i="1"/>
  <c r="P242" i="1"/>
  <c r="O242" i="1"/>
  <c r="N242" i="1"/>
  <c r="M242" i="1"/>
  <c r="G242" i="1"/>
  <c r="F242" i="1"/>
  <c r="U241" i="1"/>
  <c r="T241" i="1"/>
  <c r="S241" i="1"/>
  <c r="R241" i="1"/>
  <c r="Q241" i="1"/>
  <c r="P241" i="1"/>
  <c r="O241" i="1"/>
  <c r="N241" i="1"/>
  <c r="M241" i="1"/>
  <c r="G241" i="1"/>
  <c r="X241" i="1" s="1"/>
  <c r="F241" i="1"/>
  <c r="V240" i="1"/>
  <c r="W240" i="1" s="1"/>
  <c r="T240" i="1"/>
  <c r="U240" i="1" s="1"/>
  <c r="S240" i="1"/>
  <c r="R240" i="1"/>
  <c r="Q240" i="1"/>
  <c r="P240" i="1"/>
  <c r="O240" i="1"/>
  <c r="N240" i="1"/>
  <c r="M240" i="1"/>
  <c r="G240" i="1"/>
  <c r="X240" i="1" s="1"/>
  <c r="F240" i="1"/>
  <c r="R239" i="1"/>
  <c r="Q239" i="1"/>
  <c r="P239" i="1"/>
  <c r="O239" i="1"/>
  <c r="N239" i="1"/>
  <c r="M239" i="1"/>
  <c r="G239" i="1"/>
  <c r="T239" i="1" s="1"/>
  <c r="U239" i="1" s="1"/>
  <c r="F239" i="1"/>
  <c r="R238" i="1"/>
  <c r="Q238" i="1"/>
  <c r="P238" i="1"/>
  <c r="O238" i="1"/>
  <c r="N238" i="1"/>
  <c r="M238" i="1"/>
  <c r="G238" i="1"/>
  <c r="V238" i="1" s="1"/>
  <c r="W238" i="1" s="1"/>
  <c r="F238" i="1"/>
  <c r="V237" i="1"/>
  <c r="W237" i="1" s="1"/>
  <c r="U237" i="1"/>
  <c r="R237" i="1"/>
  <c r="Q237" i="1"/>
  <c r="P237" i="1"/>
  <c r="O237" i="1"/>
  <c r="N237" i="1"/>
  <c r="M237" i="1"/>
  <c r="G237" i="1"/>
  <c r="T237" i="1" s="1"/>
  <c r="F237" i="1"/>
  <c r="X236" i="1"/>
  <c r="R236" i="1"/>
  <c r="Q236" i="1"/>
  <c r="P236" i="1"/>
  <c r="O236" i="1"/>
  <c r="N236" i="1"/>
  <c r="M236" i="1"/>
  <c r="G236" i="1"/>
  <c r="F236" i="1"/>
  <c r="T235" i="1"/>
  <c r="U235" i="1" s="1"/>
  <c r="S235" i="1"/>
  <c r="R235" i="1"/>
  <c r="Q235" i="1"/>
  <c r="P235" i="1"/>
  <c r="O235" i="1"/>
  <c r="N235" i="1"/>
  <c r="M235" i="1"/>
  <c r="G235" i="1"/>
  <c r="X235" i="1" s="1"/>
  <c r="F235" i="1"/>
  <c r="V234" i="1"/>
  <c r="W234" i="1" s="1"/>
  <c r="U234" i="1"/>
  <c r="T234" i="1"/>
  <c r="S234" i="1"/>
  <c r="R234" i="1"/>
  <c r="Q234" i="1"/>
  <c r="P234" i="1"/>
  <c r="O234" i="1"/>
  <c r="N234" i="1"/>
  <c r="M234" i="1"/>
  <c r="G234" i="1"/>
  <c r="X234" i="1" s="1"/>
  <c r="F234" i="1"/>
  <c r="R233" i="1"/>
  <c r="Q233" i="1"/>
  <c r="P233" i="1"/>
  <c r="O233" i="1"/>
  <c r="N233" i="1"/>
  <c r="M233" i="1"/>
  <c r="G233" i="1"/>
  <c r="X233" i="1" s="1"/>
  <c r="F233" i="1"/>
  <c r="W232" i="1"/>
  <c r="V232" i="1"/>
  <c r="T232" i="1"/>
  <c r="U232" i="1" s="1"/>
  <c r="S232" i="1"/>
  <c r="R232" i="1"/>
  <c r="Q232" i="1"/>
  <c r="P232" i="1"/>
  <c r="O232" i="1"/>
  <c r="N232" i="1"/>
  <c r="M232" i="1"/>
  <c r="G232" i="1"/>
  <c r="X232" i="1" s="1"/>
  <c r="F232" i="1"/>
  <c r="V231" i="1"/>
  <c r="W231" i="1" s="1"/>
  <c r="S231" i="1"/>
  <c r="R231" i="1"/>
  <c r="Q231" i="1"/>
  <c r="P231" i="1"/>
  <c r="O231" i="1"/>
  <c r="N231" i="1"/>
  <c r="M231" i="1"/>
  <c r="G231" i="1"/>
  <c r="T231" i="1" s="1"/>
  <c r="U231" i="1" s="1"/>
  <c r="F231" i="1"/>
  <c r="X230" i="1"/>
  <c r="S230" i="1"/>
  <c r="R230" i="1"/>
  <c r="Q230" i="1"/>
  <c r="P230" i="1"/>
  <c r="O230" i="1"/>
  <c r="N230" i="1"/>
  <c r="M230" i="1"/>
  <c r="G230" i="1"/>
  <c r="F230" i="1"/>
  <c r="U229" i="1"/>
  <c r="T229" i="1"/>
  <c r="S229" i="1"/>
  <c r="R229" i="1"/>
  <c r="Q229" i="1"/>
  <c r="P229" i="1"/>
  <c r="O229" i="1"/>
  <c r="N229" i="1"/>
  <c r="M229" i="1"/>
  <c r="G229" i="1"/>
  <c r="X229" i="1" s="1"/>
  <c r="F229" i="1"/>
  <c r="V228" i="1"/>
  <c r="W228" i="1" s="1"/>
  <c r="T228" i="1"/>
  <c r="U228" i="1" s="1"/>
  <c r="S228" i="1"/>
  <c r="R228" i="1"/>
  <c r="Q228" i="1"/>
  <c r="P228" i="1"/>
  <c r="O228" i="1"/>
  <c r="N228" i="1"/>
  <c r="M228" i="1"/>
  <c r="G228" i="1"/>
  <c r="X228" i="1" s="1"/>
  <c r="F228" i="1"/>
  <c r="R227" i="1"/>
  <c r="Q227" i="1"/>
  <c r="P227" i="1"/>
  <c r="O227" i="1"/>
  <c r="N227" i="1"/>
  <c r="M227" i="1"/>
  <c r="G227" i="1"/>
  <c r="T227" i="1" s="1"/>
  <c r="U227" i="1" s="1"/>
  <c r="F227" i="1"/>
  <c r="R226" i="1"/>
  <c r="Q226" i="1"/>
  <c r="P226" i="1"/>
  <c r="O226" i="1"/>
  <c r="N226" i="1"/>
  <c r="M226" i="1"/>
  <c r="G226" i="1"/>
  <c r="V226" i="1" s="1"/>
  <c r="W226" i="1" s="1"/>
  <c r="F226" i="1"/>
  <c r="E225" i="1"/>
  <c r="G225" i="1" s="1"/>
  <c r="D225" i="1"/>
  <c r="F225" i="1" s="1"/>
  <c r="C225" i="1"/>
  <c r="X224" i="1"/>
  <c r="V224" i="1"/>
  <c r="W224" i="1" s="1"/>
  <c r="T224" i="1"/>
  <c r="U224" i="1" s="1"/>
  <c r="S224" i="1"/>
  <c r="R224" i="1"/>
  <c r="Q224" i="1"/>
  <c r="P224" i="1"/>
  <c r="O224" i="1"/>
  <c r="N224" i="1"/>
  <c r="M224" i="1"/>
  <c r="G224" i="1"/>
  <c r="F224" i="1"/>
  <c r="V223" i="1"/>
  <c r="W223" i="1" s="1"/>
  <c r="T223" i="1"/>
  <c r="U223" i="1" s="1"/>
  <c r="S223" i="1"/>
  <c r="R223" i="1"/>
  <c r="Q223" i="1"/>
  <c r="P223" i="1"/>
  <c r="O223" i="1"/>
  <c r="N223" i="1"/>
  <c r="M223" i="1"/>
  <c r="G223" i="1"/>
  <c r="X223" i="1" s="1"/>
  <c r="F223" i="1"/>
  <c r="R222" i="1"/>
  <c r="Q222" i="1"/>
  <c r="P222" i="1"/>
  <c r="O222" i="1"/>
  <c r="N222" i="1"/>
  <c r="M222" i="1"/>
  <c r="G222" i="1"/>
  <c r="T222" i="1" s="1"/>
  <c r="U222" i="1" s="1"/>
  <c r="F222" i="1"/>
  <c r="X221" i="1"/>
  <c r="T221" i="1"/>
  <c r="U221" i="1" s="1"/>
  <c r="R221" i="1"/>
  <c r="Q221" i="1"/>
  <c r="P221" i="1"/>
  <c r="O221" i="1"/>
  <c r="N221" i="1"/>
  <c r="M221" i="1"/>
  <c r="G221" i="1"/>
  <c r="S221" i="1" s="1"/>
  <c r="F221" i="1"/>
  <c r="X220" i="1"/>
  <c r="V220" i="1"/>
  <c r="W220" i="1" s="1"/>
  <c r="T220" i="1"/>
  <c r="U220" i="1" s="1"/>
  <c r="R220" i="1"/>
  <c r="Q220" i="1"/>
  <c r="P220" i="1"/>
  <c r="O220" i="1"/>
  <c r="N220" i="1"/>
  <c r="M220" i="1"/>
  <c r="G220" i="1"/>
  <c r="S220" i="1" s="1"/>
  <c r="F220" i="1"/>
  <c r="X219" i="1"/>
  <c r="T219" i="1"/>
  <c r="U219" i="1" s="1"/>
  <c r="S219" i="1"/>
  <c r="R219" i="1"/>
  <c r="Q219" i="1"/>
  <c r="P219" i="1"/>
  <c r="O219" i="1"/>
  <c r="N219" i="1"/>
  <c r="M219" i="1"/>
  <c r="G219" i="1"/>
  <c r="V219" i="1" s="1"/>
  <c r="W219" i="1" s="1"/>
  <c r="F219" i="1"/>
  <c r="E218" i="1"/>
  <c r="D218" i="1"/>
  <c r="C218" i="1"/>
  <c r="G218" i="1" s="1"/>
  <c r="S217" i="1"/>
  <c r="R217" i="1"/>
  <c r="Q217" i="1"/>
  <c r="P217" i="1"/>
  <c r="O217" i="1"/>
  <c r="N217" i="1"/>
  <c r="M217" i="1"/>
  <c r="G217" i="1"/>
  <c r="X217" i="1" s="1"/>
  <c r="F217" i="1"/>
  <c r="X216" i="1"/>
  <c r="V216" i="1"/>
  <c r="W216" i="1" s="1"/>
  <c r="T216" i="1"/>
  <c r="U216" i="1" s="1"/>
  <c r="R216" i="1"/>
  <c r="Q216" i="1"/>
  <c r="P216" i="1"/>
  <c r="O216" i="1"/>
  <c r="N216" i="1"/>
  <c r="M216" i="1"/>
  <c r="G216" i="1"/>
  <c r="S216" i="1" s="1"/>
  <c r="F216" i="1"/>
  <c r="V215" i="1"/>
  <c r="W215" i="1" s="1"/>
  <c r="T215" i="1"/>
  <c r="U215" i="1" s="1"/>
  <c r="S215" i="1"/>
  <c r="R215" i="1"/>
  <c r="Q215" i="1"/>
  <c r="P215" i="1"/>
  <c r="O215" i="1"/>
  <c r="N215" i="1"/>
  <c r="M215" i="1"/>
  <c r="G215" i="1"/>
  <c r="X215" i="1" s="1"/>
  <c r="F215" i="1"/>
  <c r="W214" i="1"/>
  <c r="V214" i="1"/>
  <c r="T214" i="1"/>
  <c r="U214" i="1" s="1"/>
  <c r="S214" i="1"/>
  <c r="R214" i="1"/>
  <c r="Q214" i="1"/>
  <c r="P214" i="1"/>
  <c r="O214" i="1"/>
  <c r="N214" i="1"/>
  <c r="M214" i="1"/>
  <c r="G214" i="1"/>
  <c r="X214" i="1" s="1"/>
  <c r="F214" i="1"/>
  <c r="V213" i="1"/>
  <c r="W213" i="1" s="1"/>
  <c r="U213" i="1"/>
  <c r="T213" i="1"/>
  <c r="S213" i="1"/>
  <c r="R213" i="1"/>
  <c r="Q213" i="1"/>
  <c r="P213" i="1"/>
  <c r="O213" i="1"/>
  <c r="N213" i="1"/>
  <c r="M213" i="1"/>
  <c r="G213" i="1"/>
  <c r="X213" i="1" s="1"/>
  <c r="F213" i="1"/>
  <c r="A213" i="1"/>
  <c r="A214" i="1" s="1"/>
  <c r="A215" i="1" s="1"/>
  <c r="A216" i="1" s="1"/>
  <c r="A217" i="1" s="1"/>
  <c r="S212" i="1"/>
  <c r="R212" i="1"/>
  <c r="Q212" i="1"/>
  <c r="P212" i="1"/>
  <c r="O212" i="1"/>
  <c r="N212" i="1"/>
  <c r="M212" i="1"/>
  <c r="G212" i="1"/>
  <c r="X212" i="1" s="1"/>
  <c r="F212" i="1"/>
  <c r="E211" i="1"/>
  <c r="E210" i="1" s="1"/>
  <c r="D211" i="1"/>
  <c r="C211" i="1"/>
  <c r="C210" i="1"/>
  <c r="C209" i="1" s="1"/>
  <c r="R208" i="1"/>
  <c r="Q208" i="1"/>
  <c r="P208" i="1"/>
  <c r="O208" i="1"/>
  <c r="N208" i="1"/>
  <c r="M208" i="1"/>
  <c r="G208" i="1"/>
  <c r="X208" i="1" s="1"/>
  <c r="F208" i="1"/>
  <c r="T207" i="1"/>
  <c r="U207" i="1" s="1"/>
  <c r="R207" i="1"/>
  <c r="Q207" i="1"/>
  <c r="P207" i="1"/>
  <c r="O207" i="1"/>
  <c r="N207" i="1"/>
  <c r="M207" i="1"/>
  <c r="G207" i="1"/>
  <c r="V207" i="1" s="1"/>
  <c r="W207" i="1" s="1"/>
  <c r="F207" i="1"/>
  <c r="F206" i="1"/>
  <c r="E206" i="1"/>
  <c r="G206" i="1" s="1"/>
  <c r="X206" i="1" s="1"/>
  <c r="D206" i="1"/>
  <c r="C206" i="1"/>
  <c r="C205" i="1" s="1"/>
  <c r="F205" i="1"/>
  <c r="D205" i="1"/>
  <c r="V204" i="1"/>
  <c r="W204" i="1" s="1"/>
  <c r="U204" i="1"/>
  <c r="T204" i="1"/>
  <c r="S204" i="1"/>
  <c r="R204" i="1"/>
  <c r="Q204" i="1"/>
  <c r="P204" i="1"/>
  <c r="O204" i="1"/>
  <c r="N204" i="1"/>
  <c r="M204" i="1"/>
  <c r="G204" i="1"/>
  <c r="X204" i="1" s="1"/>
  <c r="F204" i="1"/>
  <c r="R203" i="1"/>
  <c r="Q203" i="1"/>
  <c r="P203" i="1"/>
  <c r="O203" i="1"/>
  <c r="N203" i="1"/>
  <c r="M203" i="1"/>
  <c r="G203" i="1"/>
  <c r="X203" i="1" s="1"/>
  <c r="F203" i="1"/>
  <c r="E202" i="1"/>
  <c r="G202" i="1" s="1"/>
  <c r="X202" i="1" s="1"/>
  <c r="D202" i="1"/>
  <c r="F202" i="1" s="1"/>
  <c r="C202" i="1"/>
  <c r="X201" i="1"/>
  <c r="T201" i="1"/>
  <c r="U201" i="1" s="1"/>
  <c r="R201" i="1"/>
  <c r="Q201" i="1"/>
  <c r="P201" i="1"/>
  <c r="O201" i="1"/>
  <c r="N201" i="1"/>
  <c r="M201" i="1"/>
  <c r="G201" i="1"/>
  <c r="F201" i="1"/>
  <c r="V200" i="1"/>
  <c r="W200" i="1" s="1"/>
  <c r="U200" i="1"/>
  <c r="T200" i="1"/>
  <c r="S200" i="1"/>
  <c r="R200" i="1"/>
  <c r="Q200" i="1"/>
  <c r="P200" i="1"/>
  <c r="O200" i="1"/>
  <c r="N200" i="1"/>
  <c r="M200" i="1"/>
  <c r="G200" i="1"/>
  <c r="X200" i="1" s="1"/>
  <c r="F200" i="1"/>
  <c r="G199" i="1"/>
  <c r="F199" i="1"/>
  <c r="E199" i="1"/>
  <c r="D199" i="1"/>
  <c r="C199" i="1"/>
  <c r="R198" i="1"/>
  <c r="Q198" i="1"/>
  <c r="P198" i="1"/>
  <c r="O198" i="1"/>
  <c r="N198" i="1"/>
  <c r="M198" i="1"/>
  <c r="G198" i="1"/>
  <c r="S198" i="1" s="1"/>
  <c r="F198" i="1"/>
  <c r="W197" i="1"/>
  <c r="V197" i="1"/>
  <c r="T197" i="1"/>
  <c r="U197" i="1" s="1"/>
  <c r="S197" i="1"/>
  <c r="R197" i="1"/>
  <c r="Q197" i="1"/>
  <c r="P197" i="1"/>
  <c r="O197" i="1"/>
  <c r="N197" i="1"/>
  <c r="M197" i="1"/>
  <c r="G197" i="1"/>
  <c r="X197" i="1" s="1"/>
  <c r="F197" i="1"/>
  <c r="E196" i="1"/>
  <c r="G196" i="1" s="1"/>
  <c r="D196" i="1"/>
  <c r="C196" i="1"/>
  <c r="W195" i="1"/>
  <c r="V195" i="1"/>
  <c r="T195" i="1"/>
  <c r="U195" i="1" s="1"/>
  <c r="S195" i="1"/>
  <c r="R195" i="1"/>
  <c r="Q195" i="1"/>
  <c r="P195" i="1"/>
  <c r="O195" i="1"/>
  <c r="N195" i="1"/>
  <c r="M195" i="1"/>
  <c r="G195" i="1"/>
  <c r="X195" i="1" s="1"/>
  <c r="F195" i="1"/>
  <c r="V194" i="1"/>
  <c r="W194" i="1" s="1"/>
  <c r="T194" i="1"/>
  <c r="U194" i="1" s="1"/>
  <c r="S194" i="1"/>
  <c r="R194" i="1"/>
  <c r="Q194" i="1"/>
  <c r="P194" i="1"/>
  <c r="O194" i="1"/>
  <c r="N194" i="1"/>
  <c r="M194" i="1"/>
  <c r="G194" i="1"/>
  <c r="X194" i="1" s="1"/>
  <c r="F194" i="1"/>
  <c r="E193" i="1"/>
  <c r="G193" i="1" s="1"/>
  <c r="D193" i="1"/>
  <c r="F193" i="1" s="1"/>
  <c r="C193" i="1"/>
  <c r="W192" i="1"/>
  <c r="V192" i="1"/>
  <c r="R192" i="1"/>
  <c r="Q192" i="1"/>
  <c r="P192" i="1"/>
  <c r="O192" i="1"/>
  <c r="N192" i="1"/>
  <c r="M192" i="1"/>
  <c r="G192" i="1"/>
  <c r="X192" i="1" s="1"/>
  <c r="F192" i="1"/>
  <c r="G191" i="1"/>
  <c r="E191" i="1"/>
  <c r="D191" i="1"/>
  <c r="F191" i="1" s="1"/>
  <c r="C191" i="1"/>
  <c r="C190" i="1" s="1"/>
  <c r="W189" i="1"/>
  <c r="V189" i="1"/>
  <c r="R189" i="1"/>
  <c r="Q189" i="1"/>
  <c r="P189" i="1"/>
  <c r="O189" i="1"/>
  <c r="N189" i="1"/>
  <c r="M189" i="1"/>
  <c r="G189" i="1"/>
  <c r="X189" i="1" s="1"/>
  <c r="F189" i="1"/>
  <c r="G188" i="1"/>
  <c r="E188" i="1"/>
  <c r="D188" i="1"/>
  <c r="F188" i="1" s="1"/>
  <c r="C188" i="1"/>
  <c r="X187" i="1"/>
  <c r="R187" i="1"/>
  <c r="Q187" i="1"/>
  <c r="P187" i="1"/>
  <c r="O187" i="1"/>
  <c r="N187" i="1"/>
  <c r="M187" i="1"/>
  <c r="G187" i="1"/>
  <c r="F187" i="1"/>
  <c r="G186" i="1"/>
  <c r="E186" i="1"/>
  <c r="D186" i="1"/>
  <c r="F186" i="1" s="1"/>
  <c r="C186" i="1"/>
  <c r="S185" i="1"/>
  <c r="R185" i="1"/>
  <c r="Q185" i="1"/>
  <c r="P185" i="1"/>
  <c r="O185" i="1"/>
  <c r="N185" i="1"/>
  <c r="M185" i="1"/>
  <c r="G185" i="1"/>
  <c r="F185" i="1"/>
  <c r="V184" i="1"/>
  <c r="W184" i="1" s="1"/>
  <c r="S184" i="1"/>
  <c r="R184" i="1"/>
  <c r="Q184" i="1"/>
  <c r="P184" i="1"/>
  <c r="O184" i="1"/>
  <c r="N184" i="1"/>
  <c r="M184" i="1"/>
  <c r="G184" i="1"/>
  <c r="X184" i="1" s="1"/>
  <c r="F184" i="1"/>
  <c r="R183" i="1"/>
  <c r="Q183" i="1"/>
  <c r="P183" i="1"/>
  <c r="O183" i="1"/>
  <c r="N183" i="1"/>
  <c r="M183" i="1"/>
  <c r="G183" i="1"/>
  <c r="S183" i="1" s="1"/>
  <c r="F183" i="1"/>
  <c r="F182" i="1"/>
  <c r="E182" i="1"/>
  <c r="G182" i="1" s="1"/>
  <c r="D182" i="1"/>
  <c r="C182" i="1"/>
  <c r="R181" i="1"/>
  <c r="Q181" i="1"/>
  <c r="P181" i="1"/>
  <c r="O181" i="1"/>
  <c r="N181" i="1"/>
  <c r="M181" i="1"/>
  <c r="G181" i="1"/>
  <c r="F181" i="1"/>
  <c r="W180" i="1"/>
  <c r="V180" i="1"/>
  <c r="T180" i="1"/>
  <c r="U180" i="1" s="1"/>
  <c r="S180" i="1"/>
  <c r="R180" i="1"/>
  <c r="Q180" i="1"/>
  <c r="P180" i="1"/>
  <c r="O180" i="1"/>
  <c r="N180" i="1"/>
  <c r="M180" i="1"/>
  <c r="G180" i="1"/>
  <c r="X180" i="1" s="1"/>
  <c r="F180" i="1"/>
  <c r="V179" i="1"/>
  <c r="W179" i="1" s="1"/>
  <c r="T179" i="1"/>
  <c r="U179" i="1" s="1"/>
  <c r="S179" i="1"/>
  <c r="R179" i="1"/>
  <c r="Q179" i="1"/>
  <c r="P179" i="1"/>
  <c r="O179" i="1"/>
  <c r="N179" i="1"/>
  <c r="M179" i="1"/>
  <c r="G179" i="1"/>
  <c r="X179" i="1" s="1"/>
  <c r="F179" i="1"/>
  <c r="G178" i="1"/>
  <c r="E178" i="1"/>
  <c r="D178" i="1"/>
  <c r="F178" i="1" s="1"/>
  <c r="C178" i="1"/>
  <c r="V177" i="1"/>
  <c r="W177" i="1" s="1"/>
  <c r="R177" i="1"/>
  <c r="Q177" i="1"/>
  <c r="P177" i="1"/>
  <c r="O177" i="1"/>
  <c r="N177" i="1"/>
  <c r="M177" i="1"/>
  <c r="G177" i="1"/>
  <c r="X177" i="1" s="1"/>
  <c r="F177" i="1"/>
  <c r="X176" i="1"/>
  <c r="R176" i="1"/>
  <c r="Q176" i="1"/>
  <c r="P176" i="1"/>
  <c r="O176" i="1"/>
  <c r="N176" i="1"/>
  <c r="M176" i="1"/>
  <c r="G176" i="1"/>
  <c r="F176" i="1"/>
  <c r="E175" i="1"/>
  <c r="E174" i="1" s="1"/>
  <c r="G174" i="1" s="1"/>
  <c r="D175" i="1"/>
  <c r="C175" i="1"/>
  <c r="C174" i="1"/>
  <c r="X173" i="1"/>
  <c r="S173" i="1"/>
  <c r="R173" i="1"/>
  <c r="Q173" i="1"/>
  <c r="P173" i="1"/>
  <c r="O173" i="1"/>
  <c r="N173" i="1"/>
  <c r="M173" i="1"/>
  <c r="G173" i="1"/>
  <c r="F173" i="1"/>
  <c r="V172" i="1"/>
  <c r="W172" i="1" s="1"/>
  <c r="T172" i="1"/>
  <c r="U172" i="1" s="1"/>
  <c r="S172" i="1"/>
  <c r="R172" i="1"/>
  <c r="Q172" i="1"/>
  <c r="P172" i="1"/>
  <c r="O172" i="1"/>
  <c r="N172" i="1"/>
  <c r="M172" i="1"/>
  <c r="G172" i="1"/>
  <c r="X172" i="1" s="1"/>
  <c r="F172" i="1"/>
  <c r="W171" i="1"/>
  <c r="V171" i="1"/>
  <c r="T171" i="1"/>
  <c r="U171" i="1" s="1"/>
  <c r="S171" i="1"/>
  <c r="R171" i="1"/>
  <c r="Q171" i="1"/>
  <c r="P171" i="1"/>
  <c r="O171" i="1"/>
  <c r="N171" i="1"/>
  <c r="M171" i="1"/>
  <c r="G171" i="1"/>
  <c r="X171" i="1" s="1"/>
  <c r="F171" i="1"/>
  <c r="V170" i="1"/>
  <c r="W170" i="1" s="1"/>
  <c r="S170" i="1"/>
  <c r="R170" i="1"/>
  <c r="Q170" i="1"/>
  <c r="P170" i="1"/>
  <c r="O170" i="1"/>
  <c r="N170" i="1"/>
  <c r="M170" i="1"/>
  <c r="G170" i="1"/>
  <c r="X170" i="1" s="1"/>
  <c r="F170" i="1"/>
  <c r="A170" i="1"/>
  <c r="A171" i="1" s="1"/>
  <c r="A172" i="1" s="1"/>
  <c r="A173" i="1" s="1"/>
  <c r="G169" i="1"/>
  <c r="E169" i="1"/>
  <c r="E159" i="1" s="1"/>
  <c r="D169" i="1"/>
  <c r="F169" i="1" s="1"/>
  <c r="C169" i="1"/>
  <c r="X168" i="1"/>
  <c r="V168" i="1"/>
  <c r="W168" i="1" s="1"/>
  <c r="R168" i="1"/>
  <c r="Q168" i="1"/>
  <c r="P168" i="1"/>
  <c r="O168" i="1"/>
  <c r="N168" i="1"/>
  <c r="M168" i="1"/>
  <c r="G168" i="1"/>
  <c r="F168" i="1"/>
  <c r="A168" i="1"/>
  <c r="V167" i="1"/>
  <c r="W167" i="1" s="1"/>
  <c r="T167" i="1"/>
  <c r="U167" i="1" s="1"/>
  <c r="R167" i="1"/>
  <c r="Q167" i="1"/>
  <c r="P167" i="1"/>
  <c r="O167" i="1"/>
  <c r="N167" i="1"/>
  <c r="M167" i="1"/>
  <c r="G167" i="1"/>
  <c r="S167" i="1" s="1"/>
  <c r="F167" i="1"/>
  <c r="A167" i="1"/>
  <c r="G166" i="1"/>
  <c r="F166" i="1"/>
  <c r="E166" i="1"/>
  <c r="D166" i="1"/>
  <c r="C166" i="1"/>
  <c r="R165" i="1"/>
  <c r="Q165" i="1"/>
  <c r="P165" i="1"/>
  <c r="O165" i="1"/>
  <c r="N165" i="1"/>
  <c r="M165" i="1"/>
  <c r="G165" i="1"/>
  <c r="S165" i="1" s="1"/>
  <c r="F165" i="1"/>
  <c r="E164" i="1"/>
  <c r="D164" i="1"/>
  <c r="F164" i="1" s="1"/>
  <c r="C164" i="1"/>
  <c r="G164" i="1" s="1"/>
  <c r="X164" i="1" s="1"/>
  <c r="X163" i="1"/>
  <c r="S163" i="1"/>
  <c r="R163" i="1"/>
  <c r="Q163" i="1"/>
  <c r="P163" i="1"/>
  <c r="O163" i="1"/>
  <c r="N163" i="1"/>
  <c r="M163" i="1"/>
  <c r="G163" i="1"/>
  <c r="F163" i="1"/>
  <c r="V162" i="1"/>
  <c r="W162" i="1" s="1"/>
  <c r="S162" i="1"/>
  <c r="R162" i="1"/>
  <c r="Q162" i="1"/>
  <c r="P162" i="1"/>
  <c r="O162" i="1"/>
  <c r="N162" i="1"/>
  <c r="M162" i="1"/>
  <c r="G162" i="1"/>
  <c r="X162" i="1" s="1"/>
  <c r="F162" i="1"/>
  <c r="R161" i="1"/>
  <c r="Q161" i="1"/>
  <c r="P161" i="1"/>
  <c r="O161" i="1"/>
  <c r="N161" i="1"/>
  <c r="M161" i="1"/>
  <c r="G161" i="1"/>
  <c r="S161" i="1" s="1"/>
  <c r="F161" i="1"/>
  <c r="G160" i="1"/>
  <c r="X160" i="1" s="1"/>
  <c r="E160" i="1"/>
  <c r="D160" i="1"/>
  <c r="D159" i="1" s="1"/>
  <c r="C160" i="1"/>
  <c r="C159" i="1" s="1"/>
  <c r="C158" i="1" s="1"/>
  <c r="S157" i="1"/>
  <c r="R157" i="1"/>
  <c r="Q157" i="1"/>
  <c r="P157" i="1"/>
  <c r="O157" i="1"/>
  <c r="N157" i="1"/>
  <c r="M157" i="1"/>
  <c r="G157" i="1"/>
  <c r="F157" i="1"/>
  <c r="E156" i="1"/>
  <c r="E155" i="1" s="1"/>
  <c r="D156" i="1"/>
  <c r="C156" i="1"/>
  <c r="G155" i="1"/>
  <c r="C155" i="1"/>
  <c r="X154" i="1"/>
  <c r="S154" i="1"/>
  <c r="R154" i="1"/>
  <c r="Q154" i="1"/>
  <c r="P154" i="1"/>
  <c r="O154" i="1"/>
  <c r="N154" i="1"/>
  <c r="M154" i="1"/>
  <c r="G154" i="1"/>
  <c r="F154" i="1"/>
  <c r="V153" i="1"/>
  <c r="W153" i="1" s="1"/>
  <c r="S153" i="1"/>
  <c r="R153" i="1"/>
  <c r="Q153" i="1"/>
  <c r="P153" i="1"/>
  <c r="O153" i="1"/>
  <c r="N153" i="1"/>
  <c r="M153" i="1"/>
  <c r="G153" i="1"/>
  <c r="X153" i="1" s="1"/>
  <c r="F153" i="1"/>
  <c r="R152" i="1"/>
  <c r="Q152" i="1"/>
  <c r="P152" i="1"/>
  <c r="O152" i="1"/>
  <c r="N152" i="1"/>
  <c r="M152" i="1"/>
  <c r="G152" i="1"/>
  <c r="S152" i="1" s="1"/>
  <c r="F152" i="1"/>
  <c r="W151" i="1"/>
  <c r="V151" i="1"/>
  <c r="T151" i="1"/>
  <c r="U151" i="1" s="1"/>
  <c r="S151" i="1"/>
  <c r="R151" i="1"/>
  <c r="Q151" i="1"/>
  <c r="P151" i="1"/>
  <c r="O151" i="1"/>
  <c r="N151" i="1"/>
  <c r="M151" i="1"/>
  <c r="G151" i="1"/>
  <c r="X151" i="1" s="1"/>
  <c r="F151" i="1"/>
  <c r="V150" i="1"/>
  <c r="W150" i="1" s="1"/>
  <c r="T150" i="1"/>
  <c r="U150" i="1" s="1"/>
  <c r="R150" i="1"/>
  <c r="Q150" i="1"/>
  <c r="P150" i="1"/>
  <c r="O150" i="1"/>
  <c r="N150" i="1"/>
  <c r="M150" i="1"/>
  <c r="G150" i="1"/>
  <c r="S150" i="1" s="1"/>
  <c r="F150" i="1"/>
  <c r="V149" i="1"/>
  <c r="W149" i="1" s="1"/>
  <c r="R149" i="1"/>
  <c r="Q149" i="1"/>
  <c r="P149" i="1"/>
  <c r="O149" i="1"/>
  <c r="N149" i="1"/>
  <c r="M149" i="1"/>
  <c r="G149" i="1"/>
  <c r="X149" i="1" s="1"/>
  <c r="F149" i="1"/>
  <c r="R148" i="1"/>
  <c r="Q148" i="1"/>
  <c r="P148" i="1"/>
  <c r="O148" i="1"/>
  <c r="N148" i="1"/>
  <c r="M148" i="1"/>
  <c r="G148" i="1"/>
  <c r="X148" i="1" s="1"/>
  <c r="F148" i="1"/>
  <c r="E147" i="1"/>
  <c r="G147" i="1" s="1"/>
  <c r="D147" i="1"/>
  <c r="F147" i="1" s="1"/>
  <c r="C147" i="1"/>
  <c r="X146" i="1"/>
  <c r="T146" i="1"/>
  <c r="U146" i="1" s="1"/>
  <c r="S146" i="1"/>
  <c r="R146" i="1"/>
  <c r="Q146" i="1"/>
  <c r="P146" i="1"/>
  <c r="O146" i="1"/>
  <c r="N146" i="1"/>
  <c r="M146" i="1"/>
  <c r="G146" i="1"/>
  <c r="V146" i="1" s="1"/>
  <c r="W146" i="1" s="1"/>
  <c r="F146" i="1"/>
  <c r="V145" i="1"/>
  <c r="W145" i="1" s="1"/>
  <c r="S145" i="1"/>
  <c r="R145" i="1"/>
  <c r="Q145" i="1"/>
  <c r="P145" i="1"/>
  <c r="O145" i="1"/>
  <c r="N145" i="1"/>
  <c r="M145" i="1"/>
  <c r="G145" i="1"/>
  <c r="X145" i="1" s="1"/>
  <c r="F145" i="1"/>
  <c r="R144" i="1"/>
  <c r="Q144" i="1"/>
  <c r="P144" i="1"/>
  <c r="O144" i="1"/>
  <c r="N144" i="1"/>
  <c r="M144" i="1"/>
  <c r="G144" i="1"/>
  <c r="X144" i="1" s="1"/>
  <c r="F144" i="1"/>
  <c r="T143" i="1"/>
  <c r="U143" i="1" s="1"/>
  <c r="S143" i="1"/>
  <c r="R143" i="1"/>
  <c r="Q143" i="1"/>
  <c r="P143" i="1"/>
  <c r="O143" i="1"/>
  <c r="N143" i="1"/>
  <c r="M143" i="1"/>
  <c r="G143" i="1"/>
  <c r="X143" i="1" s="1"/>
  <c r="F143" i="1"/>
  <c r="E142" i="1"/>
  <c r="D142" i="1"/>
  <c r="C142" i="1"/>
  <c r="F142" i="1" s="1"/>
  <c r="V141" i="1"/>
  <c r="W141" i="1" s="1"/>
  <c r="T141" i="1"/>
  <c r="U141" i="1" s="1"/>
  <c r="R141" i="1"/>
  <c r="Q141" i="1"/>
  <c r="P141" i="1"/>
  <c r="O141" i="1"/>
  <c r="N141" i="1"/>
  <c r="M141" i="1"/>
  <c r="G141" i="1"/>
  <c r="S141" i="1" s="1"/>
  <c r="F141" i="1"/>
  <c r="W140" i="1"/>
  <c r="V140" i="1"/>
  <c r="R140" i="1"/>
  <c r="Q140" i="1"/>
  <c r="P140" i="1"/>
  <c r="O140" i="1"/>
  <c r="N140" i="1"/>
  <c r="M140" i="1"/>
  <c r="G140" i="1"/>
  <c r="X140" i="1" s="1"/>
  <c r="F140" i="1"/>
  <c r="X139" i="1"/>
  <c r="S139" i="1"/>
  <c r="R139" i="1"/>
  <c r="Q139" i="1"/>
  <c r="P139" i="1"/>
  <c r="O139" i="1"/>
  <c r="N139" i="1"/>
  <c r="M139" i="1"/>
  <c r="G139" i="1"/>
  <c r="F139" i="1"/>
  <c r="E138" i="1"/>
  <c r="G138" i="1" s="1"/>
  <c r="D138" i="1"/>
  <c r="F138" i="1" s="1"/>
  <c r="C138" i="1"/>
  <c r="X137" i="1"/>
  <c r="T137" i="1"/>
  <c r="U137" i="1" s="1"/>
  <c r="S137" i="1"/>
  <c r="R137" i="1"/>
  <c r="Q137" i="1"/>
  <c r="P137" i="1"/>
  <c r="O137" i="1"/>
  <c r="N137" i="1"/>
  <c r="M137" i="1"/>
  <c r="G137" i="1"/>
  <c r="V137" i="1" s="1"/>
  <c r="W137" i="1" s="1"/>
  <c r="F137" i="1"/>
  <c r="V136" i="1"/>
  <c r="W136" i="1" s="1"/>
  <c r="S136" i="1"/>
  <c r="R136" i="1"/>
  <c r="Q136" i="1"/>
  <c r="P136" i="1"/>
  <c r="O136" i="1"/>
  <c r="N136" i="1"/>
  <c r="M136" i="1"/>
  <c r="G136" i="1"/>
  <c r="X136" i="1" s="1"/>
  <c r="F136" i="1"/>
  <c r="G135" i="1"/>
  <c r="F135" i="1"/>
  <c r="E135" i="1"/>
  <c r="D135" i="1"/>
  <c r="C135" i="1"/>
  <c r="R134" i="1"/>
  <c r="Q134" i="1"/>
  <c r="P134" i="1"/>
  <c r="O134" i="1"/>
  <c r="N134" i="1"/>
  <c r="M134" i="1"/>
  <c r="G134" i="1"/>
  <c r="S134" i="1" s="1"/>
  <c r="F134" i="1"/>
  <c r="F133" i="1"/>
  <c r="E133" i="1"/>
  <c r="G133" i="1" s="1"/>
  <c r="D133" i="1"/>
  <c r="C133" i="1"/>
  <c r="R132" i="1"/>
  <c r="Q132" i="1"/>
  <c r="P132" i="1"/>
  <c r="O132" i="1"/>
  <c r="N132" i="1"/>
  <c r="M132" i="1"/>
  <c r="G132" i="1"/>
  <c r="X132" i="1" s="1"/>
  <c r="F132" i="1"/>
  <c r="E131" i="1"/>
  <c r="D131" i="1"/>
  <c r="C131" i="1"/>
  <c r="X129" i="1"/>
  <c r="R129" i="1"/>
  <c r="Q129" i="1"/>
  <c r="P129" i="1"/>
  <c r="O129" i="1"/>
  <c r="N129" i="1"/>
  <c r="M129" i="1"/>
  <c r="G129" i="1"/>
  <c r="F129" i="1"/>
  <c r="T128" i="1"/>
  <c r="U128" i="1" s="1"/>
  <c r="S128" i="1"/>
  <c r="R128" i="1"/>
  <c r="Q128" i="1"/>
  <c r="P128" i="1"/>
  <c r="O128" i="1"/>
  <c r="N128" i="1"/>
  <c r="M128" i="1"/>
  <c r="G128" i="1"/>
  <c r="X128" i="1" s="1"/>
  <c r="F128" i="1"/>
  <c r="V127" i="1"/>
  <c r="W127" i="1" s="1"/>
  <c r="T127" i="1"/>
  <c r="U127" i="1" s="1"/>
  <c r="S127" i="1"/>
  <c r="R127" i="1"/>
  <c r="Q127" i="1"/>
  <c r="P127" i="1"/>
  <c r="O127" i="1"/>
  <c r="N127" i="1"/>
  <c r="M127" i="1"/>
  <c r="G127" i="1"/>
  <c r="X127" i="1" s="1"/>
  <c r="F127" i="1"/>
  <c r="S126" i="1"/>
  <c r="R126" i="1"/>
  <c r="Q126" i="1"/>
  <c r="P126" i="1"/>
  <c r="O126" i="1"/>
  <c r="N126" i="1"/>
  <c r="M126" i="1"/>
  <c r="G126" i="1"/>
  <c r="T126" i="1" s="1"/>
  <c r="U126" i="1" s="1"/>
  <c r="F126" i="1"/>
  <c r="X125" i="1"/>
  <c r="S125" i="1"/>
  <c r="R125" i="1"/>
  <c r="Q125" i="1"/>
  <c r="P125" i="1"/>
  <c r="O125" i="1"/>
  <c r="N125" i="1"/>
  <c r="M125" i="1"/>
  <c r="G125" i="1"/>
  <c r="V125" i="1" s="1"/>
  <c r="W125" i="1" s="1"/>
  <c r="F125" i="1"/>
  <c r="F124" i="1"/>
  <c r="E124" i="1"/>
  <c r="G124" i="1" s="1"/>
  <c r="D124" i="1"/>
  <c r="C124" i="1"/>
  <c r="V123" i="1"/>
  <c r="W123" i="1" s="1"/>
  <c r="S123" i="1"/>
  <c r="R123" i="1"/>
  <c r="Q123" i="1"/>
  <c r="P123" i="1"/>
  <c r="O123" i="1"/>
  <c r="N123" i="1"/>
  <c r="M123" i="1"/>
  <c r="G123" i="1"/>
  <c r="X123" i="1" s="1"/>
  <c r="F123" i="1"/>
  <c r="R122" i="1"/>
  <c r="Q122" i="1"/>
  <c r="P122" i="1"/>
  <c r="O122" i="1"/>
  <c r="N122" i="1"/>
  <c r="M122" i="1"/>
  <c r="G122" i="1"/>
  <c r="S122" i="1" s="1"/>
  <c r="F122" i="1"/>
  <c r="E121" i="1"/>
  <c r="D121" i="1"/>
  <c r="C121" i="1"/>
  <c r="F121" i="1" s="1"/>
  <c r="R120" i="1"/>
  <c r="Q120" i="1"/>
  <c r="P120" i="1"/>
  <c r="O120" i="1"/>
  <c r="N120" i="1"/>
  <c r="M120" i="1"/>
  <c r="G120" i="1"/>
  <c r="X120" i="1" s="1"/>
  <c r="F120" i="1"/>
  <c r="T119" i="1"/>
  <c r="U119" i="1" s="1"/>
  <c r="S119" i="1"/>
  <c r="R119" i="1"/>
  <c r="Q119" i="1"/>
  <c r="P119" i="1"/>
  <c r="O119" i="1"/>
  <c r="N119" i="1"/>
  <c r="M119" i="1"/>
  <c r="G119" i="1"/>
  <c r="X119" i="1" s="1"/>
  <c r="F119" i="1"/>
  <c r="E118" i="1"/>
  <c r="D118" i="1"/>
  <c r="C118" i="1"/>
  <c r="F118" i="1" s="1"/>
  <c r="V117" i="1"/>
  <c r="W117" i="1" s="1"/>
  <c r="T117" i="1"/>
  <c r="U117" i="1" s="1"/>
  <c r="R117" i="1"/>
  <c r="Q117" i="1"/>
  <c r="P117" i="1"/>
  <c r="O117" i="1"/>
  <c r="N117" i="1"/>
  <c r="M117" i="1"/>
  <c r="G117" i="1"/>
  <c r="S117" i="1" s="1"/>
  <c r="F117" i="1"/>
  <c r="R116" i="1"/>
  <c r="Q116" i="1"/>
  <c r="P116" i="1"/>
  <c r="O116" i="1"/>
  <c r="N116" i="1"/>
  <c r="M116" i="1"/>
  <c r="G116" i="1"/>
  <c r="X116" i="1" s="1"/>
  <c r="F116" i="1"/>
  <c r="R115" i="1"/>
  <c r="Q115" i="1"/>
  <c r="P115" i="1"/>
  <c r="O115" i="1"/>
  <c r="N115" i="1"/>
  <c r="M115" i="1"/>
  <c r="G115" i="1"/>
  <c r="X115" i="1" s="1"/>
  <c r="F115" i="1"/>
  <c r="V114" i="1"/>
  <c r="W114" i="1" s="1"/>
  <c r="S114" i="1"/>
  <c r="R114" i="1"/>
  <c r="Q114" i="1"/>
  <c r="P114" i="1"/>
  <c r="O114" i="1"/>
  <c r="N114" i="1"/>
  <c r="M114" i="1"/>
  <c r="G114" i="1"/>
  <c r="X114" i="1" s="1"/>
  <c r="F114" i="1"/>
  <c r="R113" i="1"/>
  <c r="Q113" i="1"/>
  <c r="P113" i="1"/>
  <c r="O113" i="1"/>
  <c r="N113" i="1"/>
  <c r="M113" i="1"/>
  <c r="G113" i="1"/>
  <c r="S113" i="1" s="1"/>
  <c r="F113" i="1"/>
  <c r="E112" i="1"/>
  <c r="G112" i="1" s="1"/>
  <c r="D112" i="1"/>
  <c r="C112" i="1"/>
  <c r="F112" i="1" s="1"/>
  <c r="R111" i="1"/>
  <c r="Q111" i="1"/>
  <c r="P111" i="1"/>
  <c r="O111" i="1"/>
  <c r="N111" i="1"/>
  <c r="M111" i="1"/>
  <c r="G111" i="1"/>
  <c r="F111" i="1"/>
  <c r="T110" i="1"/>
  <c r="U110" i="1" s="1"/>
  <c r="S110" i="1"/>
  <c r="R110" i="1"/>
  <c r="Q110" i="1"/>
  <c r="P110" i="1"/>
  <c r="O110" i="1"/>
  <c r="N110" i="1"/>
  <c r="M110" i="1"/>
  <c r="G110" i="1"/>
  <c r="X110" i="1" s="1"/>
  <c r="F110" i="1"/>
  <c r="V109" i="1"/>
  <c r="W109" i="1" s="1"/>
  <c r="T109" i="1"/>
  <c r="U109" i="1" s="1"/>
  <c r="S109" i="1"/>
  <c r="R109" i="1"/>
  <c r="Q109" i="1"/>
  <c r="P109" i="1"/>
  <c r="O109" i="1"/>
  <c r="N109" i="1"/>
  <c r="M109" i="1"/>
  <c r="G109" i="1"/>
  <c r="X109" i="1" s="1"/>
  <c r="F109" i="1"/>
  <c r="E108" i="1"/>
  <c r="G108" i="1" s="1"/>
  <c r="D108" i="1"/>
  <c r="F108" i="1" s="1"/>
  <c r="C108" i="1"/>
  <c r="X107" i="1"/>
  <c r="R107" i="1"/>
  <c r="Q107" i="1"/>
  <c r="P107" i="1"/>
  <c r="O107" i="1"/>
  <c r="N107" i="1"/>
  <c r="M107" i="1"/>
  <c r="G107" i="1"/>
  <c r="V107" i="1" s="1"/>
  <c r="W107" i="1" s="1"/>
  <c r="F107" i="1"/>
  <c r="X106" i="1"/>
  <c r="T106" i="1"/>
  <c r="U106" i="1" s="1"/>
  <c r="S106" i="1"/>
  <c r="R106" i="1"/>
  <c r="Q106" i="1"/>
  <c r="P106" i="1"/>
  <c r="O106" i="1"/>
  <c r="N106" i="1"/>
  <c r="M106" i="1"/>
  <c r="G106" i="1"/>
  <c r="V106" i="1" s="1"/>
  <c r="W106" i="1" s="1"/>
  <c r="F106" i="1"/>
  <c r="V105" i="1"/>
  <c r="W105" i="1" s="1"/>
  <c r="S105" i="1"/>
  <c r="R105" i="1"/>
  <c r="Q105" i="1"/>
  <c r="P105" i="1"/>
  <c r="O105" i="1"/>
  <c r="N105" i="1"/>
  <c r="M105" i="1"/>
  <c r="G105" i="1"/>
  <c r="X105" i="1" s="1"/>
  <c r="F105" i="1"/>
  <c r="X104" i="1"/>
  <c r="R104" i="1"/>
  <c r="Q104" i="1"/>
  <c r="P104" i="1"/>
  <c r="O104" i="1"/>
  <c r="N104" i="1"/>
  <c r="M104" i="1"/>
  <c r="G104" i="1"/>
  <c r="F104" i="1"/>
  <c r="W103" i="1"/>
  <c r="V103" i="1"/>
  <c r="T103" i="1"/>
  <c r="U103" i="1" s="1"/>
  <c r="S103" i="1"/>
  <c r="R103" i="1"/>
  <c r="Q103" i="1"/>
  <c r="P103" i="1"/>
  <c r="O103" i="1"/>
  <c r="N103" i="1"/>
  <c r="M103" i="1"/>
  <c r="G103" i="1"/>
  <c r="X103" i="1" s="1"/>
  <c r="F103" i="1"/>
  <c r="V102" i="1"/>
  <c r="W102" i="1" s="1"/>
  <c r="T102" i="1"/>
  <c r="U102" i="1" s="1"/>
  <c r="R102" i="1"/>
  <c r="Q102" i="1"/>
  <c r="P102" i="1"/>
  <c r="O102" i="1"/>
  <c r="N102" i="1"/>
  <c r="M102" i="1"/>
  <c r="G102" i="1"/>
  <c r="S102" i="1" s="1"/>
  <c r="F102" i="1"/>
  <c r="F101" i="1"/>
  <c r="E101" i="1"/>
  <c r="G101" i="1" s="1"/>
  <c r="D101" i="1"/>
  <c r="C101" i="1"/>
  <c r="C97" i="1"/>
  <c r="G96" i="1"/>
  <c r="F96" i="1"/>
  <c r="W94" i="1"/>
  <c r="V94" i="1"/>
  <c r="T94" i="1"/>
  <c r="U94" i="1" s="1"/>
  <c r="S94" i="1"/>
  <c r="R94" i="1"/>
  <c r="Q94" i="1"/>
  <c r="P94" i="1"/>
  <c r="O94" i="1"/>
  <c r="N94" i="1"/>
  <c r="M94" i="1"/>
  <c r="G94" i="1"/>
  <c r="X94" i="1" s="1"/>
  <c r="F94" i="1"/>
  <c r="E93" i="1"/>
  <c r="E92" i="1" s="1"/>
  <c r="D93" i="1"/>
  <c r="F93" i="1" s="1"/>
  <c r="C93" i="1"/>
  <c r="C92" i="1" s="1"/>
  <c r="C82" i="1" s="1"/>
  <c r="C9" i="1" s="1"/>
  <c r="V91" i="1"/>
  <c r="W91" i="1" s="1"/>
  <c r="T91" i="1"/>
  <c r="U91" i="1" s="1"/>
  <c r="S91" i="1"/>
  <c r="R91" i="1"/>
  <c r="Q91" i="1"/>
  <c r="P91" i="1"/>
  <c r="O91" i="1"/>
  <c r="N91" i="1"/>
  <c r="M91" i="1"/>
  <c r="G91" i="1"/>
  <c r="X91" i="1" s="1"/>
  <c r="F91" i="1"/>
  <c r="V90" i="1"/>
  <c r="W90" i="1" s="1"/>
  <c r="U90" i="1"/>
  <c r="T90" i="1"/>
  <c r="R90" i="1"/>
  <c r="Q90" i="1"/>
  <c r="P90" i="1"/>
  <c r="O90" i="1"/>
  <c r="N90" i="1"/>
  <c r="M90" i="1"/>
  <c r="G90" i="1"/>
  <c r="S90" i="1" s="1"/>
  <c r="F90" i="1"/>
  <c r="V89" i="1"/>
  <c r="W89" i="1" s="1"/>
  <c r="R89" i="1"/>
  <c r="Q89" i="1"/>
  <c r="P89" i="1"/>
  <c r="O89" i="1"/>
  <c r="N89" i="1"/>
  <c r="M89" i="1"/>
  <c r="G89" i="1"/>
  <c r="F89" i="1"/>
  <c r="S88" i="1"/>
  <c r="R88" i="1"/>
  <c r="Q88" i="1"/>
  <c r="P88" i="1"/>
  <c r="O88" i="1"/>
  <c r="N88" i="1"/>
  <c r="M88" i="1"/>
  <c r="G88" i="1"/>
  <c r="V88" i="1" s="1"/>
  <c r="W88" i="1" s="1"/>
  <c r="F88" i="1"/>
  <c r="V87" i="1"/>
  <c r="W87" i="1" s="1"/>
  <c r="S87" i="1"/>
  <c r="R87" i="1"/>
  <c r="Q87" i="1"/>
  <c r="P87" i="1"/>
  <c r="O87" i="1"/>
  <c r="N87" i="1"/>
  <c r="M87" i="1"/>
  <c r="G87" i="1"/>
  <c r="X87" i="1" s="1"/>
  <c r="F87" i="1"/>
  <c r="R86" i="1"/>
  <c r="Q86" i="1"/>
  <c r="P86" i="1"/>
  <c r="O86" i="1"/>
  <c r="N86" i="1"/>
  <c r="M86" i="1"/>
  <c r="G86" i="1"/>
  <c r="X86" i="1" s="1"/>
  <c r="F86" i="1"/>
  <c r="V85" i="1"/>
  <c r="W85" i="1" s="1"/>
  <c r="T85" i="1"/>
  <c r="U85" i="1" s="1"/>
  <c r="S85" i="1"/>
  <c r="R85" i="1"/>
  <c r="Q85" i="1"/>
  <c r="P85" i="1"/>
  <c r="O85" i="1"/>
  <c r="N85" i="1"/>
  <c r="M85" i="1"/>
  <c r="G85" i="1"/>
  <c r="X85" i="1" s="1"/>
  <c r="F85" i="1"/>
  <c r="R84" i="1"/>
  <c r="Q84" i="1"/>
  <c r="P84" i="1"/>
  <c r="O84" i="1"/>
  <c r="N84" i="1"/>
  <c r="M84" i="1"/>
  <c r="G84" i="1"/>
  <c r="S84" i="1" s="1"/>
  <c r="F84" i="1"/>
  <c r="G83" i="1"/>
  <c r="F83" i="1"/>
  <c r="E83" i="1"/>
  <c r="D83" i="1"/>
  <c r="C83" i="1"/>
  <c r="E82" i="1"/>
  <c r="E9" i="1" s="1"/>
  <c r="R81" i="1"/>
  <c r="Q81" i="1"/>
  <c r="P81" i="1"/>
  <c r="O81" i="1"/>
  <c r="N81" i="1"/>
  <c r="M81" i="1"/>
  <c r="G81" i="1"/>
  <c r="S81" i="1" s="1"/>
  <c r="F81" i="1"/>
  <c r="E80" i="1"/>
  <c r="G80" i="1" s="1"/>
  <c r="D80" i="1"/>
  <c r="C80" i="1"/>
  <c r="F80" i="1" s="1"/>
  <c r="W79" i="1"/>
  <c r="V79" i="1"/>
  <c r="T79" i="1"/>
  <c r="U79" i="1" s="1"/>
  <c r="S79" i="1"/>
  <c r="R79" i="1"/>
  <c r="Q79" i="1"/>
  <c r="P79" i="1"/>
  <c r="O79" i="1"/>
  <c r="N79" i="1"/>
  <c r="M79" i="1"/>
  <c r="G79" i="1"/>
  <c r="X79" i="1" s="1"/>
  <c r="F79" i="1"/>
  <c r="G78" i="1"/>
  <c r="E78" i="1"/>
  <c r="D78" i="1"/>
  <c r="F78" i="1" s="1"/>
  <c r="C78" i="1"/>
  <c r="X77" i="1"/>
  <c r="V77" i="1"/>
  <c r="W77" i="1" s="1"/>
  <c r="T77" i="1"/>
  <c r="U77" i="1" s="1"/>
  <c r="R77" i="1"/>
  <c r="Q77" i="1"/>
  <c r="P77" i="1"/>
  <c r="O77" i="1"/>
  <c r="N77" i="1"/>
  <c r="M77" i="1"/>
  <c r="G77" i="1"/>
  <c r="S77" i="1" s="1"/>
  <c r="F77" i="1"/>
  <c r="X76" i="1"/>
  <c r="V76" i="1"/>
  <c r="W76" i="1" s="1"/>
  <c r="T76" i="1"/>
  <c r="U76" i="1" s="1"/>
  <c r="S76" i="1"/>
  <c r="R76" i="1"/>
  <c r="Q76" i="1"/>
  <c r="P76" i="1"/>
  <c r="O76" i="1"/>
  <c r="N76" i="1"/>
  <c r="M76" i="1"/>
  <c r="G76" i="1"/>
  <c r="F76" i="1"/>
  <c r="X75" i="1"/>
  <c r="V75" i="1"/>
  <c r="W75" i="1" s="1"/>
  <c r="U75" i="1"/>
  <c r="S75" i="1"/>
  <c r="R75" i="1"/>
  <c r="Q75" i="1"/>
  <c r="P75" i="1"/>
  <c r="O75" i="1"/>
  <c r="N75" i="1"/>
  <c r="M75" i="1"/>
  <c r="G75" i="1"/>
  <c r="T75" i="1" s="1"/>
  <c r="F75" i="1"/>
  <c r="X74" i="1"/>
  <c r="U74" i="1"/>
  <c r="T74" i="1"/>
  <c r="R74" i="1"/>
  <c r="Q74" i="1"/>
  <c r="P74" i="1"/>
  <c r="O74" i="1"/>
  <c r="N74" i="1"/>
  <c r="M74" i="1"/>
  <c r="G74" i="1"/>
  <c r="F74" i="1"/>
  <c r="W73" i="1"/>
  <c r="V73" i="1"/>
  <c r="T73" i="1"/>
  <c r="U73" i="1" s="1"/>
  <c r="S73" i="1"/>
  <c r="R73" i="1"/>
  <c r="Q73" i="1"/>
  <c r="P73" i="1"/>
  <c r="O73" i="1"/>
  <c r="N73" i="1"/>
  <c r="M73" i="1"/>
  <c r="G73" i="1"/>
  <c r="X73" i="1" s="1"/>
  <c r="F73" i="1"/>
  <c r="X72" i="1"/>
  <c r="V72" i="1"/>
  <c r="W72" i="1" s="1"/>
  <c r="U72" i="1"/>
  <c r="T72" i="1"/>
  <c r="R72" i="1"/>
  <c r="Q72" i="1"/>
  <c r="P72" i="1"/>
  <c r="O72" i="1"/>
  <c r="N72" i="1"/>
  <c r="M72" i="1"/>
  <c r="G72" i="1"/>
  <c r="S72" i="1" s="1"/>
  <c r="F72" i="1"/>
  <c r="X71" i="1"/>
  <c r="V71" i="1"/>
  <c r="W71" i="1" s="1"/>
  <c r="T71" i="1"/>
  <c r="U71" i="1" s="1"/>
  <c r="R71" i="1"/>
  <c r="Q71" i="1"/>
  <c r="P71" i="1"/>
  <c r="O71" i="1"/>
  <c r="N71" i="1"/>
  <c r="M71" i="1"/>
  <c r="G71" i="1"/>
  <c r="S71" i="1" s="1"/>
  <c r="F71" i="1"/>
  <c r="G70" i="1"/>
  <c r="E70" i="1"/>
  <c r="D70" i="1"/>
  <c r="C70" i="1"/>
  <c r="F70" i="1" s="1"/>
  <c r="R69" i="1"/>
  <c r="Q69" i="1"/>
  <c r="P69" i="1"/>
  <c r="O69" i="1"/>
  <c r="N69" i="1"/>
  <c r="M69" i="1"/>
  <c r="G69" i="1"/>
  <c r="T69" i="1" s="1"/>
  <c r="U69" i="1" s="1"/>
  <c r="F69" i="1"/>
  <c r="W68" i="1"/>
  <c r="S68" i="1"/>
  <c r="R68" i="1"/>
  <c r="Q68" i="1"/>
  <c r="P68" i="1"/>
  <c r="O68" i="1"/>
  <c r="N68" i="1"/>
  <c r="M68" i="1"/>
  <c r="G68" i="1"/>
  <c r="V68" i="1" s="1"/>
  <c r="F68" i="1"/>
  <c r="W67" i="1"/>
  <c r="V67" i="1"/>
  <c r="U67" i="1"/>
  <c r="T67" i="1"/>
  <c r="S67" i="1"/>
  <c r="R67" i="1"/>
  <c r="Q67" i="1"/>
  <c r="P67" i="1"/>
  <c r="O67" i="1"/>
  <c r="N67" i="1"/>
  <c r="M67" i="1"/>
  <c r="G67" i="1"/>
  <c r="X67" i="1" s="1"/>
  <c r="F67" i="1"/>
  <c r="G66" i="1"/>
  <c r="F66" i="1"/>
  <c r="E66" i="1"/>
  <c r="D66" i="1"/>
  <c r="C66" i="1"/>
  <c r="X65" i="1"/>
  <c r="T65" i="1"/>
  <c r="U65" i="1" s="1"/>
  <c r="R65" i="1"/>
  <c r="Q65" i="1"/>
  <c r="P65" i="1"/>
  <c r="O65" i="1"/>
  <c r="N65" i="1"/>
  <c r="M65" i="1"/>
  <c r="G65" i="1"/>
  <c r="F65" i="1"/>
  <c r="E64" i="1"/>
  <c r="D64" i="1"/>
  <c r="C64" i="1"/>
  <c r="C63" i="1" s="1"/>
  <c r="D63" i="1"/>
  <c r="F63" i="1" s="1"/>
  <c r="X62" i="1"/>
  <c r="R62" i="1"/>
  <c r="Q62" i="1"/>
  <c r="P62" i="1"/>
  <c r="O62" i="1"/>
  <c r="N62" i="1"/>
  <c r="M62" i="1"/>
  <c r="G62" i="1"/>
  <c r="F62" i="1"/>
  <c r="F61" i="1"/>
  <c r="E61" i="1"/>
  <c r="G61" i="1" s="1"/>
  <c r="D61" i="1"/>
  <c r="C61" i="1"/>
  <c r="S60" i="1"/>
  <c r="R60" i="1"/>
  <c r="Q60" i="1"/>
  <c r="P60" i="1"/>
  <c r="O60" i="1"/>
  <c r="N60" i="1"/>
  <c r="M60" i="1"/>
  <c r="G60" i="1"/>
  <c r="F60" i="1"/>
  <c r="V59" i="1"/>
  <c r="W59" i="1" s="1"/>
  <c r="U59" i="1"/>
  <c r="S59" i="1"/>
  <c r="R59" i="1"/>
  <c r="Q59" i="1"/>
  <c r="P59" i="1"/>
  <c r="O59" i="1"/>
  <c r="N59" i="1"/>
  <c r="M59" i="1"/>
  <c r="G59" i="1"/>
  <c r="T59" i="1" s="1"/>
  <c r="F59" i="1"/>
  <c r="A59" i="1"/>
  <c r="A60" i="1" s="1"/>
  <c r="X58" i="1"/>
  <c r="V58" i="1"/>
  <c r="W58" i="1" s="1"/>
  <c r="U58" i="1"/>
  <c r="S58" i="1"/>
  <c r="R58" i="1"/>
  <c r="Q58" i="1"/>
  <c r="P58" i="1"/>
  <c r="O58" i="1"/>
  <c r="N58" i="1"/>
  <c r="M58" i="1"/>
  <c r="G58" i="1"/>
  <c r="T58" i="1" s="1"/>
  <c r="F58" i="1"/>
  <c r="G57" i="1"/>
  <c r="E57" i="1"/>
  <c r="D57" i="1"/>
  <c r="F57" i="1" s="1"/>
  <c r="C57" i="1"/>
  <c r="W56" i="1"/>
  <c r="V56" i="1"/>
  <c r="S56" i="1"/>
  <c r="R56" i="1"/>
  <c r="Q56" i="1"/>
  <c r="P56" i="1"/>
  <c r="O56" i="1"/>
  <c r="N56" i="1"/>
  <c r="M56" i="1"/>
  <c r="G56" i="1"/>
  <c r="X56" i="1" s="1"/>
  <c r="F56" i="1"/>
  <c r="X55" i="1"/>
  <c r="V55" i="1"/>
  <c r="W55" i="1" s="1"/>
  <c r="T55" i="1"/>
  <c r="U55" i="1" s="1"/>
  <c r="R55" i="1"/>
  <c r="Q55" i="1"/>
  <c r="P55" i="1"/>
  <c r="O55" i="1"/>
  <c r="N55" i="1"/>
  <c r="M55" i="1"/>
  <c r="G55" i="1"/>
  <c r="S55" i="1" s="1"/>
  <c r="F55" i="1"/>
  <c r="R54" i="1"/>
  <c r="Q54" i="1"/>
  <c r="P54" i="1"/>
  <c r="O54" i="1"/>
  <c r="N54" i="1"/>
  <c r="M54" i="1"/>
  <c r="G54" i="1"/>
  <c r="S54" i="1" s="1"/>
  <c r="F54" i="1"/>
  <c r="R53" i="1"/>
  <c r="Q53" i="1"/>
  <c r="P53" i="1"/>
  <c r="O53" i="1"/>
  <c r="N53" i="1"/>
  <c r="M53" i="1"/>
  <c r="G53" i="1"/>
  <c r="V53" i="1" s="1"/>
  <c r="W53" i="1" s="1"/>
  <c r="F53" i="1"/>
  <c r="E52" i="1"/>
  <c r="D52" i="1"/>
  <c r="C52" i="1"/>
  <c r="G52" i="1" s="1"/>
  <c r="V51" i="1"/>
  <c r="W51" i="1" s="1"/>
  <c r="R51" i="1"/>
  <c r="Q51" i="1"/>
  <c r="P51" i="1"/>
  <c r="O51" i="1"/>
  <c r="N51" i="1"/>
  <c r="M51" i="1"/>
  <c r="G51" i="1"/>
  <c r="X51" i="1" s="1"/>
  <c r="F51" i="1"/>
  <c r="R50" i="1"/>
  <c r="Q50" i="1"/>
  <c r="P50" i="1"/>
  <c r="O50" i="1"/>
  <c r="N50" i="1"/>
  <c r="M50" i="1"/>
  <c r="G50" i="1"/>
  <c r="X50" i="1" s="1"/>
  <c r="F50" i="1"/>
  <c r="V49" i="1"/>
  <c r="W49" i="1" s="1"/>
  <c r="T49" i="1"/>
  <c r="U49" i="1" s="1"/>
  <c r="R49" i="1"/>
  <c r="Q49" i="1"/>
  <c r="P49" i="1"/>
  <c r="O49" i="1"/>
  <c r="N49" i="1"/>
  <c r="M49" i="1"/>
  <c r="G49" i="1"/>
  <c r="S49" i="1" s="1"/>
  <c r="F49" i="1"/>
  <c r="G48" i="1"/>
  <c r="F48" i="1"/>
  <c r="E48" i="1"/>
  <c r="D48" i="1"/>
  <c r="C48" i="1"/>
  <c r="V47" i="1"/>
  <c r="W47" i="1" s="1"/>
  <c r="R47" i="1"/>
  <c r="Q47" i="1"/>
  <c r="P47" i="1"/>
  <c r="O47" i="1"/>
  <c r="N47" i="1"/>
  <c r="M47" i="1"/>
  <c r="G47" i="1"/>
  <c r="T47" i="1" s="1"/>
  <c r="U47" i="1" s="1"/>
  <c r="F47" i="1"/>
  <c r="R46" i="1"/>
  <c r="Q46" i="1"/>
  <c r="P46" i="1"/>
  <c r="O46" i="1"/>
  <c r="N46" i="1"/>
  <c r="M46" i="1"/>
  <c r="G46" i="1"/>
  <c r="X46" i="1" s="1"/>
  <c r="F46" i="1"/>
  <c r="R45" i="1"/>
  <c r="Q45" i="1"/>
  <c r="P45" i="1"/>
  <c r="O45" i="1"/>
  <c r="N45" i="1"/>
  <c r="M45" i="1"/>
  <c r="G45" i="1"/>
  <c r="T45" i="1" s="1"/>
  <c r="U45" i="1" s="1"/>
  <c r="F45" i="1"/>
  <c r="A45" i="1"/>
  <c r="A46" i="1" s="1"/>
  <c r="A47" i="1" s="1"/>
  <c r="T44" i="1"/>
  <c r="U44" i="1" s="1"/>
  <c r="S44" i="1"/>
  <c r="R44" i="1"/>
  <c r="Q44" i="1"/>
  <c r="P44" i="1"/>
  <c r="O44" i="1"/>
  <c r="N44" i="1"/>
  <c r="M44" i="1"/>
  <c r="G44" i="1"/>
  <c r="V44" i="1" s="1"/>
  <c r="W44" i="1" s="1"/>
  <c r="F44" i="1"/>
  <c r="E43" i="1"/>
  <c r="G43" i="1" s="1"/>
  <c r="D43" i="1"/>
  <c r="F43" i="1" s="1"/>
  <c r="C43" i="1"/>
  <c r="C42" i="1" s="1"/>
  <c r="C41" i="1" s="1"/>
  <c r="R40" i="1"/>
  <c r="Q40" i="1"/>
  <c r="P40" i="1"/>
  <c r="O40" i="1"/>
  <c r="N40" i="1"/>
  <c r="M40" i="1"/>
  <c r="G40" i="1"/>
  <c r="X40" i="1" s="1"/>
  <c r="F40" i="1"/>
  <c r="E39" i="1"/>
  <c r="G39" i="1" s="1"/>
  <c r="D39" i="1"/>
  <c r="F39" i="1" s="1"/>
  <c r="C39" i="1"/>
  <c r="G38" i="1"/>
  <c r="F38" i="1"/>
  <c r="C37" i="1"/>
  <c r="T35" i="1"/>
  <c r="U35" i="1" s="1"/>
  <c r="S35" i="1"/>
  <c r="R35" i="1"/>
  <c r="Q35" i="1"/>
  <c r="P35" i="1"/>
  <c r="O35" i="1"/>
  <c r="N35" i="1"/>
  <c r="M35" i="1"/>
  <c r="G35" i="1"/>
  <c r="V35" i="1" s="1"/>
  <c r="W35" i="1" s="1"/>
  <c r="F35" i="1"/>
  <c r="V34" i="1"/>
  <c r="W34" i="1" s="1"/>
  <c r="T34" i="1"/>
  <c r="U34" i="1" s="1"/>
  <c r="S34" i="1"/>
  <c r="R34" i="1"/>
  <c r="Q34" i="1"/>
  <c r="P34" i="1"/>
  <c r="O34" i="1"/>
  <c r="N34" i="1"/>
  <c r="M34" i="1"/>
  <c r="G34" i="1"/>
  <c r="X34" i="1" s="1"/>
  <c r="F34" i="1"/>
  <c r="V33" i="1"/>
  <c r="W33" i="1" s="1"/>
  <c r="R33" i="1"/>
  <c r="Q33" i="1"/>
  <c r="P33" i="1"/>
  <c r="O33" i="1"/>
  <c r="N33" i="1"/>
  <c r="M33" i="1"/>
  <c r="G33" i="1"/>
  <c r="X33" i="1" s="1"/>
  <c r="F33" i="1"/>
  <c r="R32" i="1"/>
  <c r="Q32" i="1"/>
  <c r="P32" i="1"/>
  <c r="O32" i="1"/>
  <c r="N32" i="1"/>
  <c r="M32" i="1"/>
  <c r="G32" i="1"/>
  <c r="X32" i="1" s="1"/>
  <c r="F32" i="1"/>
  <c r="V31" i="1"/>
  <c r="W31" i="1" s="1"/>
  <c r="T31" i="1"/>
  <c r="U31" i="1" s="1"/>
  <c r="R31" i="1"/>
  <c r="Q31" i="1"/>
  <c r="P31" i="1"/>
  <c r="O31" i="1"/>
  <c r="N31" i="1"/>
  <c r="M31" i="1"/>
  <c r="G31" i="1"/>
  <c r="S31" i="1" s="1"/>
  <c r="F31" i="1"/>
  <c r="R30" i="1"/>
  <c r="Q30" i="1"/>
  <c r="Q7" i="1" s="1"/>
  <c r="P30" i="1"/>
  <c r="O30" i="1"/>
  <c r="N30" i="1"/>
  <c r="M30" i="1"/>
  <c r="M7" i="1" s="1"/>
  <c r="G30" i="1"/>
  <c r="T30" i="1" s="1"/>
  <c r="U30" i="1" s="1"/>
  <c r="F30" i="1"/>
  <c r="T29" i="1"/>
  <c r="U29" i="1" s="1"/>
  <c r="S29" i="1"/>
  <c r="R29" i="1"/>
  <c r="R7" i="1" s="1"/>
  <c r="Q29" i="1"/>
  <c r="P29" i="1"/>
  <c r="O29" i="1"/>
  <c r="O7" i="1" s="1"/>
  <c r="N29" i="1"/>
  <c r="M29" i="1"/>
  <c r="G29" i="1"/>
  <c r="V29" i="1" s="1"/>
  <c r="F29" i="1"/>
  <c r="V28" i="1"/>
  <c r="W28" i="1" s="1"/>
  <c r="T28" i="1"/>
  <c r="U28" i="1" s="1"/>
  <c r="S28" i="1"/>
  <c r="R28" i="1"/>
  <c r="Q28" i="1"/>
  <c r="P28" i="1"/>
  <c r="P7" i="1" s="1"/>
  <c r="O28" i="1"/>
  <c r="N28" i="1"/>
  <c r="N7" i="1" s="1"/>
  <c r="M28" i="1"/>
  <c r="G28" i="1"/>
  <c r="X28" i="1" s="1"/>
  <c r="F28" i="1"/>
  <c r="F27" i="1"/>
  <c r="E27" i="1"/>
  <c r="G27" i="1" s="1"/>
  <c r="D27" i="1"/>
  <c r="C27" i="1"/>
  <c r="C24" i="1"/>
  <c r="E23" i="1"/>
  <c r="G23" i="1" s="1"/>
  <c r="C23" i="1"/>
  <c r="G21" i="1"/>
  <c r="F21" i="1"/>
  <c r="E21" i="1"/>
  <c r="D21" i="1"/>
  <c r="C21" i="1"/>
  <c r="E19" i="1"/>
  <c r="G19" i="1" s="1"/>
  <c r="C19" i="1"/>
  <c r="C18" i="1"/>
  <c r="E17" i="1"/>
  <c r="D17" i="1"/>
  <c r="E16" i="1"/>
  <c r="D16" i="1"/>
  <c r="E15" i="1"/>
  <c r="C15" i="1"/>
  <c r="G15" i="1" s="1"/>
  <c r="F14" i="1"/>
  <c r="D14" i="1"/>
  <c r="C14" i="1"/>
  <c r="C13" i="1"/>
  <c r="C12" i="1"/>
  <c r="L7" i="1"/>
  <c r="K7" i="1"/>
  <c r="W29" i="1" l="1"/>
  <c r="C36" i="1"/>
  <c r="C26" i="1" s="1"/>
  <c r="C8" i="1" s="1"/>
  <c r="G9" i="1"/>
  <c r="X47" i="1"/>
  <c r="X29" i="1"/>
  <c r="V30" i="1"/>
  <c r="W30" i="1" s="1"/>
  <c r="X44" i="1"/>
  <c r="V54" i="1"/>
  <c r="W54" i="1" s="1"/>
  <c r="V60" i="1"/>
  <c r="W60" i="1" s="1"/>
  <c r="T60" i="1"/>
  <c r="U60" i="1" s="1"/>
  <c r="V84" i="1"/>
  <c r="W84" i="1" s="1"/>
  <c r="D92" i="1"/>
  <c r="S104" i="1"/>
  <c r="V104" i="1"/>
  <c r="W104" i="1" s="1"/>
  <c r="T104" i="1"/>
  <c r="U104" i="1" s="1"/>
  <c r="V139" i="1"/>
  <c r="W139" i="1" s="1"/>
  <c r="T139" i="1"/>
  <c r="U139" i="1" s="1"/>
  <c r="F64" i="1"/>
  <c r="V111" i="1"/>
  <c r="W111" i="1" s="1"/>
  <c r="T111" i="1"/>
  <c r="U111" i="1" s="1"/>
  <c r="S111" i="1"/>
  <c r="X35" i="1"/>
  <c r="S32" i="1"/>
  <c r="V45" i="1"/>
  <c r="W45" i="1" s="1"/>
  <c r="S46" i="1"/>
  <c r="S50" i="1"/>
  <c r="X53" i="1"/>
  <c r="T56" i="1"/>
  <c r="U56" i="1" s="1"/>
  <c r="T68" i="1"/>
  <c r="U68" i="1" s="1"/>
  <c r="S69" i="1"/>
  <c r="X84" i="1"/>
  <c r="T89" i="1"/>
  <c r="U89" i="1" s="1"/>
  <c r="S89" i="1"/>
  <c r="V116" i="1"/>
  <c r="W116" i="1" s="1"/>
  <c r="V173" i="1"/>
  <c r="W173" i="1" s="1"/>
  <c r="T173" i="1"/>
  <c r="U173" i="1" s="1"/>
  <c r="D174" i="1"/>
  <c r="F174" i="1" s="1"/>
  <c r="F175" i="1"/>
  <c r="S40" i="1"/>
  <c r="D42" i="1"/>
  <c r="T46" i="1"/>
  <c r="U46" i="1" s="1"/>
  <c r="T50" i="1"/>
  <c r="U50" i="1" s="1"/>
  <c r="X54" i="1"/>
  <c r="T81" i="1"/>
  <c r="U81" i="1" s="1"/>
  <c r="C130" i="1"/>
  <c r="S148" i="1"/>
  <c r="V157" i="1"/>
  <c r="W157" i="1" s="1"/>
  <c r="T157" i="1"/>
  <c r="U157" i="1" s="1"/>
  <c r="V185" i="1"/>
  <c r="W185" i="1" s="1"/>
  <c r="T185" i="1"/>
  <c r="U185" i="1" s="1"/>
  <c r="X45" i="1"/>
  <c r="V69" i="1"/>
  <c r="W69" i="1" s="1"/>
  <c r="S86" i="1"/>
  <c r="V86" i="1"/>
  <c r="W86" i="1" s="1"/>
  <c r="G92" i="1"/>
  <c r="S115" i="1"/>
  <c r="D130" i="1"/>
  <c r="F130" i="1" s="1"/>
  <c r="V181" i="1"/>
  <c r="W181" i="1" s="1"/>
  <c r="T181" i="1"/>
  <c r="U181" i="1" s="1"/>
  <c r="S181" i="1"/>
  <c r="E190" i="1"/>
  <c r="G190" i="1" s="1"/>
  <c r="T32" i="1"/>
  <c r="U32" i="1" s="1"/>
  <c r="S33" i="1"/>
  <c r="E42" i="1"/>
  <c r="S51" i="1"/>
  <c r="X31" i="1"/>
  <c r="V32" i="1"/>
  <c r="W32" i="1" s="1"/>
  <c r="T33" i="1"/>
  <c r="U33" i="1" s="1"/>
  <c r="V46" i="1"/>
  <c r="W46" i="1" s="1"/>
  <c r="S47" i="1"/>
  <c r="X49" i="1"/>
  <c r="V50" i="1"/>
  <c r="W50" i="1" s="1"/>
  <c r="T51" i="1"/>
  <c r="U51" i="1" s="1"/>
  <c r="S62" i="1"/>
  <c r="V62" i="1"/>
  <c r="W62" i="1" s="1"/>
  <c r="X68" i="1"/>
  <c r="X69" i="1"/>
  <c r="V81" i="1"/>
  <c r="W81" i="1" s="1"/>
  <c r="G93" i="1"/>
  <c r="C100" i="1"/>
  <c r="C99" i="1" s="1"/>
  <c r="C98" i="1" s="1"/>
  <c r="C95" i="1" s="1"/>
  <c r="C10" i="1" s="1"/>
  <c r="G121" i="1"/>
  <c r="T125" i="1"/>
  <c r="U125" i="1" s="1"/>
  <c r="V126" i="1"/>
  <c r="W126" i="1" s="1"/>
  <c r="V129" i="1"/>
  <c r="W129" i="1" s="1"/>
  <c r="T129" i="1"/>
  <c r="U129" i="1" s="1"/>
  <c r="S129" i="1"/>
  <c r="G131" i="1"/>
  <c r="F159" i="1"/>
  <c r="V176" i="1"/>
  <c r="W176" i="1" s="1"/>
  <c r="T176" i="1"/>
  <c r="U176" i="1" s="1"/>
  <c r="T187" i="1"/>
  <c r="U187" i="1" s="1"/>
  <c r="S187" i="1"/>
  <c r="D210" i="1"/>
  <c r="F211" i="1"/>
  <c r="X30" i="1"/>
  <c r="T40" i="1"/>
  <c r="U40" i="1" s="1"/>
  <c r="V40" i="1"/>
  <c r="W40" i="1" s="1"/>
  <c r="X81" i="1"/>
  <c r="E100" i="1"/>
  <c r="X111" i="1"/>
  <c r="G118" i="1"/>
  <c r="V120" i="1"/>
  <c r="W120" i="1" s="1"/>
  <c r="T120" i="1"/>
  <c r="U120" i="1" s="1"/>
  <c r="S120" i="1"/>
  <c r="X126" i="1"/>
  <c r="V163" i="1"/>
  <c r="W163" i="1" s="1"/>
  <c r="T163" i="1"/>
  <c r="U163" i="1" s="1"/>
  <c r="V201" i="1"/>
  <c r="W201" i="1" s="1"/>
  <c r="S201" i="1"/>
  <c r="E209" i="1"/>
  <c r="G209" i="1" s="1"/>
  <c r="G210" i="1"/>
  <c r="T116" i="1"/>
  <c r="U116" i="1" s="1"/>
  <c r="S116" i="1"/>
  <c r="V132" i="1"/>
  <c r="W132" i="1" s="1"/>
  <c r="T132" i="1"/>
  <c r="U132" i="1" s="1"/>
  <c r="S132" i="1"/>
  <c r="V203" i="1"/>
  <c r="W203" i="1" s="1"/>
  <c r="T203" i="1"/>
  <c r="U203" i="1" s="1"/>
  <c r="S203" i="1"/>
  <c r="T208" i="1"/>
  <c r="U208" i="1" s="1"/>
  <c r="S208" i="1"/>
  <c r="V208" i="1"/>
  <c r="W208" i="1" s="1"/>
  <c r="G82" i="1"/>
  <c r="V148" i="1"/>
  <c r="W148" i="1" s="1"/>
  <c r="T148" i="1"/>
  <c r="U148" i="1" s="1"/>
  <c r="V115" i="1"/>
  <c r="W115" i="1" s="1"/>
  <c r="T115" i="1"/>
  <c r="U115" i="1" s="1"/>
  <c r="G142" i="1"/>
  <c r="V144" i="1"/>
  <c r="W144" i="1" s="1"/>
  <c r="T144" i="1"/>
  <c r="U144" i="1" s="1"/>
  <c r="S144" i="1"/>
  <c r="S30" i="1"/>
  <c r="S53" i="1"/>
  <c r="T107" i="1"/>
  <c r="U107" i="1" s="1"/>
  <c r="S107" i="1"/>
  <c r="S45" i="1"/>
  <c r="F52" i="1"/>
  <c r="T53" i="1"/>
  <c r="U53" i="1" s="1"/>
  <c r="T54" i="1"/>
  <c r="U54" i="1" s="1"/>
  <c r="X59" i="1"/>
  <c r="X60" i="1"/>
  <c r="S74" i="1"/>
  <c r="V74" i="1"/>
  <c r="W74" i="1" s="1"/>
  <c r="T84" i="1"/>
  <c r="U84" i="1" s="1"/>
  <c r="T86" i="1"/>
  <c r="U86" i="1" s="1"/>
  <c r="T88" i="1"/>
  <c r="U88" i="1" s="1"/>
  <c r="X89" i="1"/>
  <c r="X90" i="1"/>
  <c r="X157" i="1"/>
  <c r="E158" i="1"/>
  <c r="G158" i="1" s="1"/>
  <c r="X158" i="1" s="1"/>
  <c r="G159" i="1"/>
  <c r="X159" i="1" s="1"/>
  <c r="X185" i="1"/>
  <c r="E63" i="1"/>
  <c r="G63" i="1" s="1"/>
  <c r="G64" i="1"/>
  <c r="T62" i="1"/>
  <c r="U62" i="1" s="1"/>
  <c r="S65" i="1"/>
  <c r="V65" i="1"/>
  <c r="W65" i="1" s="1"/>
  <c r="X88" i="1"/>
  <c r="V154" i="1"/>
  <c r="W154" i="1" s="1"/>
  <c r="T154" i="1"/>
  <c r="U154" i="1" s="1"/>
  <c r="D155" i="1"/>
  <c r="F155" i="1" s="1"/>
  <c r="F156" i="1"/>
  <c r="T168" i="1"/>
  <c r="U168" i="1" s="1"/>
  <c r="S168" i="1"/>
  <c r="S176" i="1"/>
  <c r="X181" i="1"/>
  <c r="V187" i="1"/>
  <c r="W187" i="1" s="1"/>
  <c r="F196" i="1"/>
  <c r="D190" i="1"/>
  <c r="F190" i="1" s="1"/>
  <c r="X102" i="1"/>
  <c r="T113" i="1"/>
  <c r="U113" i="1" s="1"/>
  <c r="X117" i="1"/>
  <c r="T122" i="1"/>
  <c r="U122" i="1" s="1"/>
  <c r="E130" i="1"/>
  <c r="G130" i="1" s="1"/>
  <c r="T134" i="1"/>
  <c r="U134" i="1" s="1"/>
  <c r="X141" i="1"/>
  <c r="X150" i="1"/>
  <c r="T152" i="1"/>
  <c r="U152" i="1" s="1"/>
  <c r="F160" i="1"/>
  <c r="T161" i="1"/>
  <c r="U161" i="1" s="1"/>
  <c r="T165" i="1"/>
  <c r="U165" i="1" s="1"/>
  <c r="X167" i="1"/>
  <c r="T183" i="1"/>
  <c r="U183" i="1" s="1"/>
  <c r="T198" i="1"/>
  <c r="U198" i="1" s="1"/>
  <c r="V236" i="1"/>
  <c r="W236" i="1" s="1"/>
  <c r="T236" i="1"/>
  <c r="U236" i="1" s="1"/>
  <c r="V248" i="1"/>
  <c r="W248" i="1" s="1"/>
  <c r="T248" i="1"/>
  <c r="U248" i="1" s="1"/>
  <c r="X250" i="1"/>
  <c r="V254" i="1"/>
  <c r="W254" i="1" s="1"/>
  <c r="G267" i="1"/>
  <c r="V281" i="1"/>
  <c r="W281" i="1" s="1"/>
  <c r="X282" i="1"/>
  <c r="S289" i="1"/>
  <c r="V289" i="1"/>
  <c r="W289" i="1" s="1"/>
  <c r="X336" i="1"/>
  <c r="V338" i="1"/>
  <c r="W338" i="1" s="1"/>
  <c r="T338" i="1"/>
  <c r="U338" i="1" s="1"/>
  <c r="S338" i="1"/>
  <c r="V344" i="1"/>
  <c r="W344" i="1" s="1"/>
  <c r="X344" i="1"/>
  <c r="S344" i="1"/>
  <c r="G375" i="1"/>
  <c r="F387" i="1"/>
  <c r="C386" i="1"/>
  <c r="F441" i="1"/>
  <c r="C35" i="2"/>
  <c r="C33" i="2"/>
  <c r="X207" i="1"/>
  <c r="V222" i="1"/>
  <c r="W222" i="1" s="1"/>
  <c r="X226" i="1"/>
  <c r="V227" i="1"/>
  <c r="W227" i="1" s="1"/>
  <c r="X238" i="1"/>
  <c r="V239" i="1"/>
  <c r="W239" i="1" s="1"/>
  <c r="V364" i="1"/>
  <c r="W364" i="1" s="1"/>
  <c r="X364" i="1"/>
  <c r="T364" i="1"/>
  <c r="U364" i="1" s="1"/>
  <c r="S364" i="1"/>
  <c r="T87" i="1"/>
  <c r="U87" i="1" s="1"/>
  <c r="D100" i="1"/>
  <c r="T105" i="1"/>
  <c r="U105" i="1" s="1"/>
  <c r="V113" i="1"/>
  <c r="W113" i="1" s="1"/>
  <c r="T114" i="1"/>
  <c r="U114" i="1" s="1"/>
  <c r="V122" i="1"/>
  <c r="W122" i="1" s="1"/>
  <c r="T123" i="1"/>
  <c r="U123" i="1" s="1"/>
  <c r="V134" i="1"/>
  <c r="W134" i="1" s="1"/>
  <c r="V152" i="1"/>
  <c r="W152" i="1" s="1"/>
  <c r="T153" i="1"/>
  <c r="U153" i="1" s="1"/>
  <c r="V161" i="1"/>
  <c r="W161" i="1" s="1"/>
  <c r="T162" i="1"/>
  <c r="U162" i="1" s="1"/>
  <c r="V165" i="1"/>
  <c r="W165" i="1" s="1"/>
  <c r="V183" i="1"/>
  <c r="W183" i="1" s="1"/>
  <c r="T184" i="1"/>
  <c r="U184" i="1" s="1"/>
  <c r="V198" i="1"/>
  <c r="W198" i="1" s="1"/>
  <c r="E205" i="1"/>
  <c r="G205" i="1" s="1"/>
  <c r="X205" i="1" s="1"/>
  <c r="F251" i="1"/>
  <c r="V252" i="1"/>
  <c r="W252" i="1" s="1"/>
  <c r="X254" i="1"/>
  <c r="E315" i="1"/>
  <c r="G315" i="1" s="1"/>
  <c r="D375" i="1"/>
  <c r="G386" i="1"/>
  <c r="X386" i="1" s="1"/>
  <c r="X222" i="1"/>
  <c r="X227" i="1"/>
  <c r="X239" i="1"/>
  <c r="D299" i="1"/>
  <c r="F299" i="1" s="1"/>
  <c r="X113" i="1"/>
  <c r="X122" i="1"/>
  <c r="X134" i="1"/>
  <c r="X152" i="1"/>
  <c r="X161" i="1"/>
  <c r="X165" i="1"/>
  <c r="X183" i="1"/>
  <c r="X198" i="1"/>
  <c r="T212" i="1"/>
  <c r="U212" i="1" s="1"/>
  <c r="T217" i="1"/>
  <c r="U217" i="1" s="1"/>
  <c r="S233" i="1"/>
  <c r="S245" i="1"/>
  <c r="S262" i="1"/>
  <c r="T295" i="1"/>
  <c r="U295" i="1" s="1"/>
  <c r="S295" i="1"/>
  <c r="F300" i="1"/>
  <c r="V334" i="1"/>
  <c r="W334" i="1" s="1"/>
  <c r="T334" i="1"/>
  <c r="U334" i="1" s="1"/>
  <c r="S334" i="1"/>
  <c r="V487" i="1"/>
  <c r="W487" i="1" s="1"/>
  <c r="T487" i="1"/>
  <c r="U487" i="1" s="1"/>
  <c r="S487" i="1"/>
  <c r="V110" i="1"/>
  <c r="W110" i="1" s="1"/>
  <c r="V119" i="1"/>
  <c r="W119" i="1" s="1"/>
  <c r="V128" i="1"/>
  <c r="W128" i="1" s="1"/>
  <c r="S140" i="1"/>
  <c r="V143" i="1"/>
  <c r="W143" i="1" s="1"/>
  <c r="S149" i="1"/>
  <c r="S177" i="1"/>
  <c r="S189" i="1"/>
  <c r="S192" i="1"/>
  <c r="X231" i="1"/>
  <c r="T233" i="1"/>
  <c r="U233" i="1" s="1"/>
  <c r="X243" i="1"/>
  <c r="T245" i="1"/>
  <c r="U245" i="1" s="1"/>
  <c r="D315" i="1"/>
  <c r="F315" i="1" s="1"/>
  <c r="F316" i="1"/>
  <c r="G390" i="1"/>
  <c r="F131" i="1"/>
  <c r="T140" i="1"/>
  <c r="U140" i="1" s="1"/>
  <c r="T149" i="1"/>
  <c r="U149" i="1" s="1"/>
  <c r="G156" i="1"/>
  <c r="G175" i="1"/>
  <c r="T177" i="1"/>
  <c r="U177" i="1" s="1"/>
  <c r="T189" i="1"/>
  <c r="U189" i="1" s="1"/>
  <c r="T192" i="1"/>
  <c r="U192" i="1" s="1"/>
  <c r="G211" i="1"/>
  <c r="V212" i="1"/>
  <c r="W212" i="1" s="1"/>
  <c r="V217" i="1"/>
  <c r="W217" i="1" s="1"/>
  <c r="V230" i="1"/>
  <c r="W230" i="1" s="1"/>
  <c r="T230" i="1"/>
  <c r="U230" i="1" s="1"/>
  <c r="V242" i="1"/>
  <c r="W242" i="1" s="1"/>
  <c r="T242" i="1"/>
  <c r="U242" i="1" s="1"/>
  <c r="C299" i="1"/>
  <c r="G454" i="1"/>
  <c r="F454" i="1"/>
  <c r="T136" i="1"/>
  <c r="U136" i="1" s="1"/>
  <c r="T145" i="1"/>
  <c r="U145" i="1" s="1"/>
  <c r="T170" i="1"/>
  <c r="U170" i="1" s="1"/>
  <c r="V233" i="1"/>
  <c r="W233" i="1" s="1"/>
  <c r="S236" i="1"/>
  <c r="S237" i="1"/>
  <c r="V245" i="1"/>
  <c r="W245" i="1" s="1"/>
  <c r="S248" i="1"/>
  <c r="S249" i="1"/>
  <c r="F286" i="1"/>
  <c r="V287" i="1"/>
  <c r="W287" i="1" s="1"/>
  <c r="T289" i="1"/>
  <c r="U289" i="1" s="1"/>
  <c r="T302" i="1"/>
  <c r="U302" i="1" s="1"/>
  <c r="X338" i="1"/>
  <c r="V340" i="1"/>
  <c r="W340" i="1" s="1"/>
  <c r="T344" i="1"/>
  <c r="U344" i="1" s="1"/>
  <c r="C416" i="1"/>
  <c r="C415" i="1" s="1"/>
  <c r="C20" i="1" s="1"/>
  <c r="G419" i="1"/>
  <c r="S207" i="1"/>
  <c r="S226" i="1"/>
  <c r="S238" i="1"/>
  <c r="T258" i="1"/>
  <c r="U258" i="1" s="1"/>
  <c r="V258" i="1"/>
  <c r="W258" i="1" s="1"/>
  <c r="G300" i="1"/>
  <c r="X300" i="1" s="1"/>
  <c r="E299" i="1"/>
  <c r="G299" i="1" s="1"/>
  <c r="X299" i="1" s="1"/>
  <c r="F357" i="1"/>
  <c r="D356" i="1"/>
  <c r="T370" i="1"/>
  <c r="U370" i="1" s="1"/>
  <c r="S370" i="1"/>
  <c r="X370" i="1"/>
  <c r="V370" i="1"/>
  <c r="W370" i="1" s="1"/>
  <c r="E470" i="1"/>
  <c r="G471" i="1"/>
  <c r="V496" i="1"/>
  <c r="W496" i="1" s="1"/>
  <c r="T496" i="1"/>
  <c r="U496" i="1" s="1"/>
  <c r="S496" i="1"/>
  <c r="T226" i="1"/>
  <c r="U226" i="1" s="1"/>
  <c r="T238" i="1"/>
  <c r="U238" i="1" s="1"/>
  <c r="T262" i="1"/>
  <c r="U262" i="1" s="1"/>
  <c r="V262" i="1"/>
  <c r="W262" i="1" s="1"/>
  <c r="G266" i="1"/>
  <c r="F290" i="1"/>
  <c r="S365" i="1"/>
  <c r="T365" i="1"/>
  <c r="U365" i="1" s="1"/>
  <c r="X365" i="1"/>
  <c r="V365" i="1"/>
  <c r="W365" i="1" s="1"/>
  <c r="F380" i="1"/>
  <c r="F470" i="1"/>
  <c r="D469" i="1"/>
  <c r="F218" i="1"/>
  <c r="S222" i="1"/>
  <c r="S227" i="1"/>
  <c r="S239" i="1"/>
  <c r="V250" i="1"/>
  <c r="W250" i="1" s="1"/>
  <c r="T282" i="1"/>
  <c r="U282" i="1" s="1"/>
  <c r="S285" i="1"/>
  <c r="V285" i="1"/>
  <c r="W285" i="1" s="1"/>
  <c r="G288" i="1"/>
  <c r="T336" i="1"/>
  <c r="U336" i="1" s="1"/>
  <c r="T432" i="1"/>
  <c r="U432" i="1" s="1"/>
  <c r="S432" i="1"/>
  <c r="X432" i="1"/>
  <c r="V432" i="1"/>
  <c r="W432" i="1" s="1"/>
  <c r="V221" i="1"/>
  <c r="W221" i="1" s="1"/>
  <c r="X237" i="1"/>
  <c r="X249" i="1"/>
  <c r="T254" i="1"/>
  <c r="U254" i="1" s="1"/>
  <c r="T255" i="1"/>
  <c r="U255" i="1" s="1"/>
  <c r="D266" i="1"/>
  <c r="F266" i="1" s="1"/>
  <c r="T281" i="1"/>
  <c r="U281" i="1" s="1"/>
  <c r="V282" i="1"/>
  <c r="W282" i="1" s="1"/>
  <c r="V295" i="1"/>
  <c r="W295" i="1" s="1"/>
  <c r="E328" i="1"/>
  <c r="X334" i="1"/>
  <c r="V336" i="1"/>
  <c r="W336" i="1" s="1"/>
  <c r="S345" i="1"/>
  <c r="X345" i="1"/>
  <c r="V345" i="1"/>
  <c r="W345" i="1" s="1"/>
  <c r="T345" i="1"/>
  <c r="U345" i="1" s="1"/>
  <c r="G358" i="1"/>
  <c r="E357" i="1"/>
  <c r="X257" i="1"/>
  <c r="T259" i="1"/>
  <c r="U259" i="1" s="1"/>
  <c r="X261" i="1"/>
  <c r="T263" i="1"/>
  <c r="U263" i="1" s="1"/>
  <c r="X270" i="1"/>
  <c r="V271" i="1"/>
  <c r="W271" i="1" s="1"/>
  <c r="X275" i="1"/>
  <c r="V276" i="1"/>
  <c r="W276" i="1" s="1"/>
  <c r="V284" i="1"/>
  <c r="W284" i="1" s="1"/>
  <c r="V333" i="1"/>
  <c r="W333" i="1" s="1"/>
  <c r="V337" i="1"/>
  <c r="W337" i="1" s="1"/>
  <c r="F358" i="1"/>
  <c r="X359" i="1"/>
  <c r="X360" i="1"/>
  <c r="S400" i="1"/>
  <c r="T400" i="1"/>
  <c r="U400" i="1" s="1"/>
  <c r="T407" i="1"/>
  <c r="U407" i="1" s="1"/>
  <c r="S407" i="1"/>
  <c r="F419" i="1"/>
  <c r="E429" i="1"/>
  <c r="X445" i="1"/>
  <c r="G459" i="1"/>
  <c r="G465" i="1"/>
  <c r="V498" i="1"/>
  <c r="W498" i="1" s="1"/>
  <c r="T498" i="1"/>
  <c r="U498" i="1" s="1"/>
  <c r="S498" i="1"/>
  <c r="C8" i="2"/>
  <c r="C7" i="2" s="1"/>
  <c r="J7" i="2"/>
  <c r="X341" i="1"/>
  <c r="T347" i="1"/>
  <c r="U347" i="1" s="1"/>
  <c r="S347" i="1"/>
  <c r="F354" i="1"/>
  <c r="G380" i="1"/>
  <c r="G403" i="1"/>
  <c r="E397" i="1"/>
  <c r="G412" i="1"/>
  <c r="V418" i="1"/>
  <c r="W418" i="1" s="1"/>
  <c r="T418" i="1"/>
  <c r="U418" i="1" s="1"/>
  <c r="F479" i="1"/>
  <c r="G12" i="2"/>
  <c r="E9" i="2"/>
  <c r="D12" i="2"/>
  <c r="F18" i="2"/>
  <c r="F38" i="2"/>
  <c r="X276" i="1"/>
  <c r="X333" i="1"/>
  <c r="X337" i="1"/>
  <c r="E368" i="1"/>
  <c r="G391" i="1"/>
  <c r="T406" i="1"/>
  <c r="U406" i="1" s="1"/>
  <c r="V406" i="1"/>
  <c r="W406" i="1" s="1"/>
  <c r="T409" i="1"/>
  <c r="U409" i="1" s="1"/>
  <c r="S409" i="1"/>
  <c r="D436" i="1"/>
  <c r="F436" i="1" s="1"/>
  <c r="G442" i="1"/>
  <c r="E441" i="1"/>
  <c r="G441" i="1" s="1"/>
  <c r="T460" i="1"/>
  <c r="U460" i="1" s="1"/>
  <c r="S460" i="1"/>
  <c r="T466" i="1"/>
  <c r="U466" i="1" s="1"/>
  <c r="S466" i="1"/>
  <c r="S476" i="1"/>
  <c r="V504" i="1"/>
  <c r="W504" i="1" s="1"/>
  <c r="S504" i="1"/>
  <c r="G18" i="2"/>
  <c r="G38" i="2"/>
  <c r="F368" i="1"/>
  <c r="C390" i="1"/>
  <c r="C17" i="1" s="1"/>
  <c r="F17" i="1" s="1"/>
  <c r="F413" i="1"/>
  <c r="D412" i="1"/>
  <c r="F421" i="1"/>
  <c r="T476" i="1"/>
  <c r="U476" i="1" s="1"/>
  <c r="T478" i="1"/>
  <c r="U478" i="1" s="1"/>
  <c r="S478" i="1"/>
  <c r="E506" i="1"/>
  <c r="G507" i="1"/>
  <c r="G301" i="1"/>
  <c r="X301" i="1" s="1"/>
  <c r="C348" i="1"/>
  <c r="G349" i="1"/>
  <c r="F349" i="1"/>
  <c r="D350" i="1"/>
  <c r="F376" i="1"/>
  <c r="G388" i="1"/>
  <c r="X388" i="1" s="1"/>
  <c r="T420" i="1"/>
  <c r="U420" i="1" s="1"/>
  <c r="S420" i="1"/>
  <c r="D361" i="1"/>
  <c r="F362" i="1"/>
  <c r="T477" i="1"/>
  <c r="U477" i="1" s="1"/>
  <c r="V477" i="1"/>
  <c r="W477" i="1" s="1"/>
  <c r="T480" i="1"/>
  <c r="U480" i="1" s="1"/>
  <c r="S480" i="1"/>
  <c r="T500" i="1"/>
  <c r="U500" i="1" s="1"/>
  <c r="S500" i="1"/>
  <c r="G343" i="1"/>
  <c r="F392" i="1"/>
  <c r="T414" i="1"/>
  <c r="U414" i="1" s="1"/>
  <c r="V414" i="1"/>
  <c r="W414" i="1" s="1"/>
  <c r="C429" i="1"/>
  <c r="C22" i="1" s="1"/>
  <c r="G462" i="1"/>
  <c r="F489" i="1"/>
  <c r="F544" i="1"/>
  <c r="D543" i="1"/>
  <c r="F543" i="1" s="1"/>
  <c r="F416" i="1"/>
  <c r="D415" i="1"/>
  <c r="D429" i="1"/>
  <c r="T482" i="1"/>
  <c r="U482" i="1" s="1"/>
  <c r="S482" i="1"/>
  <c r="F484" i="1"/>
  <c r="D483" i="1"/>
  <c r="F483" i="1" s="1"/>
  <c r="G544" i="1"/>
  <c r="E543" i="1"/>
  <c r="G543" i="1" s="1"/>
  <c r="V229" i="1"/>
  <c r="W229" i="1" s="1"/>
  <c r="V235" i="1"/>
  <c r="W235" i="1" s="1"/>
  <c r="V241" i="1"/>
  <c r="W241" i="1" s="1"/>
  <c r="V247" i="1"/>
  <c r="W247" i="1" s="1"/>
  <c r="T257" i="1"/>
  <c r="U257" i="1" s="1"/>
  <c r="T261" i="1"/>
  <c r="U261" i="1" s="1"/>
  <c r="V269" i="1"/>
  <c r="W269" i="1" s="1"/>
  <c r="T270" i="1"/>
  <c r="U270" i="1" s="1"/>
  <c r="V274" i="1"/>
  <c r="W274" i="1" s="1"/>
  <c r="T275" i="1"/>
  <c r="U275" i="1" s="1"/>
  <c r="T298" i="1"/>
  <c r="U298" i="1" s="1"/>
  <c r="T346" i="1"/>
  <c r="U346" i="1" s="1"/>
  <c r="S353" i="1"/>
  <c r="F363" i="1"/>
  <c r="F369" i="1"/>
  <c r="S379" i="1"/>
  <c r="S399" i="1"/>
  <c r="V400" i="1"/>
  <c r="W400" i="1" s="1"/>
  <c r="S418" i="1"/>
  <c r="G422" i="1"/>
  <c r="T440" i="1"/>
  <c r="U440" i="1" s="1"/>
  <c r="S449" i="1"/>
  <c r="G458" i="1"/>
  <c r="T463" i="1"/>
  <c r="U463" i="1" s="1"/>
  <c r="S463" i="1"/>
  <c r="E483" i="1"/>
  <c r="G483" i="1" s="1"/>
  <c r="F486" i="1"/>
  <c r="T488" i="1"/>
  <c r="U488" i="1" s="1"/>
  <c r="S488" i="1"/>
  <c r="V499" i="1"/>
  <c r="W499" i="1" s="1"/>
  <c r="T499" i="1"/>
  <c r="U499" i="1" s="1"/>
  <c r="S499" i="1"/>
  <c r="E362" i="1"/>
  <c r="G363" i="1"/>
  <c r="G369" i="1"/>
  <c r="S393" i="1"/>
  <c r="T393" i="1"/>
  <c r="U393" i="1" s="1"/>
  <c r="D397" i="1"/>
  <c r="F398" i="1"/>
  <c r="G486" i="1"/>
  <c r="X346" i="1"/>
  <c r="T359" i="1"/>
  <c r="U359" i="1" s="1"/>
  <c r="V360" i="1"/>
  <c r="W360" i="1" s="1"/>
  <c r="G387" i="1"/>
  <c r="X387" i="1" s="1"/>
  <c r="F408" i="1"/>
  <c r="E416" i="1"/>
  <c r="G417" i="1"/>
  <c r="X418" i="1"/>
  <c r="S445" i="1"/>
  <c r="T447" i="1"/>
  <c r="U447" i="1" s="1"/>
  <c r="X449" i="1"/>
  <c r="D457" i="1"/>
  <c r="V478" i="1"/>
  <c r="W478" i="1" s="1"/>
  <c r="T485" i="1"/>
  <c r="U485" i="1" s="1"/>
  <c r="V485" i="1"/>
  <c r="W485" i="1" s="1"/>
  <c r="G413" i="1"/>
  <c r="F422" i="1"/>
  <c r="T434" i="1"/>
  <c r="U434" i="1" s="1"/>
  <c r="T444" i="1"/>
  <c r="U444" i="1" s="1"/>
  <c r="T448" i="1"/>
  <c r="U448" i="1" s="1"/>
  <c r="F459" i="1"/>
  <c r="F462" i="1"/>
  <c r="F465" i="1"/>
  <c r="G484" i="1"/>
  <c r="T491" i="1"/>
  <c r="U491" i="1" s="1"/>
  <c r="V517" i="1"/>
  <c r="W517" i="1" s="1"/>
  <c r="G520" i="1"/>
  <c r="V521" i="1"/>
  <c r="W521" i="1" s="1"/>
  <c r="T531" i="1"/>
  <c r="U531" i="1" s="1"/>
  <c r="F545" i="1"/>
  <c r="T547" i="1"/>
  <c r="U547" i="1" s="1"/>
  <c r="F19" i="2"/>
  <c r="S510" i="1"/>
  <c r="S514" i="1"/>
  <c r="S538" i="1"/>
  <c r="E540" i="1"/>
  <c r="T510" i="1"/>
  <c r="U510" i="1" s="1"/>
  <c r="T514" i="1"/>
  <c r="U514" i="1" s="1"/>
  <c r="S515" i="1"/>
  <c r="T538" i="1"/>
  <c r="U538" i="1" s="1"/>
  <c r="F540" i="1"/>
  <c r="T550" i="1"/>
  <c r="U550" i="1" s="1"/>
  <c r="F43" i="2"/>
  <c r="D47" i="2"/>
  <c r="F47" i="2" s="1"/>
  <c r="X434" i="1"/>
  <c r="X444" i="1"/>
  <c r="X448" i="1"/>
  <c r="T515" i="1"/>
  <c r="U515" i="1" s="1"/>
  <c r="D519" i="1"/>
  <c r="F519" i="1" s="1"/>
  <c r="S524" i="1"/>
  <c r="G552" i="1"/>
  <c r="G13" i="2"/>
  <c r="G43" i="2"/>
  <c r="E47" i="2"/>
  <c r="G47" i="2" s="1"/>
  <c r="S410" i="1"/>
  <c r="S446" i="1"/>
  <c r="S450" i="1"/>
  <c r="S453" i="1"/>
  <c r="S456" i="1"/>
  <c r="S501" i="1"/>
  <c r="T524" i="1"/>
  <c r="U524" i="1" s="1"/>
  <c r="S525" i="1"/>
  <c r="F431" i="1"/>
  <c r="T446" i="1"/>
  <c r="U446" i="1" s="1"/>
  <c r="T450" i="1"/>
  <c r="U450" i="1" s="1"/>
  <c r="T453" i="1"/>
  <c r="U453" i="1" s="1"/>
  <c r="T456" i="1"/>
  <c r="U456" i="1" s="1"/>
  <c r="S512" i="1"/>
  <c r="T512" i="1"/>
  <c r="U512" i="1" s="1"/>
  <c r="S490" i="1"/>
  <c r="S518" i="1"/>
  <c r="S522" i="1"/>
  <c r="S546" i="1"/>
  <c r="X7" i="1" l="1"/>
  <c r="W7" i="1"/>
  <c r="G506" i="1"/>
  <c r="E505" i="1"/>
  <c r="G505" i="1" s="1"/>
  <c r="F429" i="1"/>
  <c r="D22" i="1"/>
  <c r="F22" i="1" s="1"/>
  <c r="F350" i="1"/>
  <c r="D328" i="1"/>
  <c r="G470" i="1"/>
  <c r="E469" i="1"/>
  <c r="T7" i="1"/>
  <c r="G17" i="1"/>
  <c r="F415" i="1"/>
  <c r="D20" i="1"/>
  <c r="F20" i="1" s="1"/>
  <c r="D37" i="2"/>
  <c r="X349" i="1"/>
  <c r="V349" i="1"/>
  <c r="W349" i="1" s="1"/>
  <c r="T349" i="1"/>
  <c r="U349" i="1" s="1"/>
  <c r="U7" i="1" s="1"/>
  <c r="S349" i="1"/>
  <c r="S7" i="1" s="1"/>
  <c r="G429" i="1"/>
  <c r="E22" i="1"/>
  <c r="G22" i="1" s="1"/>
  <c r="G348" i="1"/>
  <c r="F348" i="1"/>
  <c r="C329" i="1"/>
  <c r="E37" i="2"/>
  <c r="F92" i="1"/>
  <c r="D82" i="1"/>
  <c r="E539" i="1"/>
  <c r="G539" i="1" s="1"/>
  <c r="G540" i="1"/>
  <c r="F457" i="1"/>
  <c r="D23" i="1"/>
  <c r="F23" i="1" s="1"/>
  <c r="D396" i="1"/>
  <c r="F397" i="1"/>
  <c r="F12" i="2"/>
  <c r="D9" i="2"/>
  <c r="F390" i="1"/>
  <c r="D209" i="1"/>
  <c r="F209" i="1" s="1"/>
  <c r="F210" i="1"/>
  <c r="E8" i="2"/>
  <c r="G8" i="2" s="1"/>
  <c r="G9" i="2"/>
  <c r="E37" i="1"/>
  <c r="F356" i="1"/>
  <c r="D12" i="1"/>
  <c r="F12" i="1" s="1"/>
  <c r="F100" i="1"/>
  <c r="D99" i="1"/>
  <c r="V7" i="1"/>
  <c r="F361" i="1"/>
  <c r="D13" i="1"/>
  <c r="F13" i="1" s="1"/>
  <c r="F469" i="1"/>
  <c r="D468" i="1"/>
  <c r="E415" i="1"/>
  <c r="G416" i="1"/>
  <c r="E11" i="1"/>
  <c r="D505" i="1"/>
  <c r="F505" i="1" s="1"/>
  <c r="G100" i="1"/>
  <c r="E99" i="1"/>
  <c r="E361" i="1"/>
  <c r="G362" i="1"/>
  <c r="G368" i="1"/>
  <c r="E367" i="1"/>
  <c r="E356" i="1"/>
  <c r="G357" i="1"/>
  <c r="F375" i="1"/>
  <c r="D15" i="1"/>
  <c r="F15" i="1" s="1"/>
  <c r="D158" i="1"/>
  <c r="F158" i="1" s="1"/>
  <c r="E41" i="1"/>
  <c r="G41" i="1" s="1"/>
  <c r="G42" i="1"/>
  <c r="D41" i="1"/>
  <c r="F41" i="1" s="1"/>
  <c r="F42" i="1"/>
  <c r="D411" i="1"/>
  <c r="F412" i="1"/>
  <c r="G397" i="1"/>
  <c r="E396" i="1"/>
  <c r="F386" i="1"/>
  <c r="C16" i="1"/>
  <c r="E468" i="1" l="1"/>
  <c r="G469" i="1"/>
  <c r="D8" i="2"/>
  <c r="F8" i="2" s="1"/>
  <c r="F9" i="2"/>
  <c r="D37" i="1"/>
  <c r="C328" i="1"/>
  <c r="G329" i="1"/>
  <c r="F329" i="1"/>
  <c r="F99" i="1"/>
  <c r="D98" i="1"/>
  <c r="F98" i="1" s="1"/>
  <c r="F396" i="1"/>
  <c r="D18" i="1"/>
  <c r="F18" i="1" s="1"/>
  <c r="F328" i="1"/>
  <c r="D11" i="1"/>
  <c r="F411" i="1"/>
  <c r="D19" i="1"/>
  <c r="F19" i="1" s="1"/>
  <c r="E34" i="2"/>
  <c r="G37" i="2"/>
  <c r="E98" i="1"/>
  <c r="G98" i="1" s="1"/>
  <c r="G99" i="1"/>
  <c r="G37" i="1"/>
  <c r="E36" i="1"/>
  <c r="G16" i="1"/>
  <c r="F16" i="1"/>
  <c r="G415" i="1"/>
  <c r="E20" i="1"/>
  <c r="G20" i="1" s="1"/>
  <c r="G361" i="1"/>
  <c r="E13" i="1"/>
  <c r="G13" i="1" s="1"/>
  <c r="G396" i="1"/>
  <c r="E18" i="1"/>
  <c r="G18" i="1" s="1"/>
  <c r="G356" i="1"/>
  <c r="E12" i="1"/>
  <c r="G12" i="1" s="1"/>
  <c r="F468" i="1"/>
  <c r="D467" i="1"/>
  <c r="G367" i="1"/>
  <c r="E14" i="1"/>
  <c r="G14" i="1" s="1"/>
  <c r="F82" i="1"/>
  <c r="D9" i="1"/>
  <c r="F9" i="1" s="1"/>
  <c r="D34" i="2"/>
  <c r="F37" i="2"/>
  <c r="F467" i="1" l="1"/>
  <c r="D24" i="1"/>
  <c r="F24" i="1" s="1"/>
  <c r="G36" i="1"/>
  <c r="E26" i="1"/>
  <c r="G34" i="2"/>
  <c r="E33" i="2"/>
  <c r="G33" i="2" s="1"/>
  <c r="E97" i="1"/>
  <c r="E7" i="2"/>
  <c r="G7" i="2" s="1"/>
  <c r="C11" i="1"/>
  <c r="G328" i="1"/>
  <c r="D36" i="1"/>
  <c r="F37" i="1"/>
  <c r="F34" i="2"/>
  <c r="D33" i="2"/>
  <c r="F33" i="2" s="1"/>
  <c r="D97" i="1"/>
  <c r="D7" i="2"/>
  <c r="F7" i="2" s="1"/>
  <c r="E467" i="1"/>
  <c r="G468" i="1"/>
  <c r="E95" i="1" l="1"/>
  <c r="G97" i="1"/>
  <c r="G467" i="1"/>
  <c r="E24" i="1"/>
  <c r="G24" i="1" s="1"/>
  <c r="F36" i="1"/>
  <c r="D26" i="1"/>
  <c r="C7" i="1"/>
  <c r="G11" i="1"/>
  <c r="F11" i="1"/>
  <c r="G26" i="1"/>
  <c r="E8" i="1"/>
  <c r="F97" i="1"/>
  <c r="D95" i="1"/>
  <c r="D8" i="1" l="1"/>
  <c r="F26" i="1"/>
  <c r="E7" i="1"/>
  <c r="G7" i="1" s="1"/>
  <c r="G8" i="1"/>
  <c r="F95" i="1"/>
  <c r="D10" i="1"/>
  <c r="F10" i="1" s="1"/>
  <c r="G95" i="1"/>
  <c r="E10" i="1"/>
  <c r="G10" i="1" s="1"/>
  <c r="D7" i="1" l="1"/>
  <c r="F7" i="1" s="1"/>
  <c r="F8" i="1"/>
</calcChain>
</file>

<file path=xl/sharedStrings.xml><?xml version="1.0" encoding="utf-8"?>
<sst xmlns="http://schemas.openxmlformats.org/spreadsheetml/2006/main" count="1443" uniqueCount="487">
  <si>
    <t>Phụ lục 1</t>
  </si>
  <si>
    <t>BÁO CÁO TÌNH HÌNH THỰC HIỆN VÀ GIẢI NGÂN KẾ HOẠCH VỐN NĂM 2022</t>
  </si>
  <si>
    <t>ĐVT: Triệu đồng</t>
  </si>
  <si>
    <t>STT</t>
  </si>
  <si>
    <t>Danh mục dự án/công trình</t>
  </si>
  <si>
    <t>Kế hoạch năm 2022</t>
  </si>
  <si>
    <t>Thực hiện đến ngày 15/12/2022</t>
  </si>
  <si>
    <t>Giải ngân đến ngày 15/12/2022</t>
  </si>
  <si>
    <t>TL% Thực hiện</t>
  </si>
  <si>
    <t>TL% Giải ngân</t>
  </si>
  <si>
    <t>Ghi chú</t>
  </si>
  <si>
    <t>Phân loại dự án</t>
  </si>
  <si>
    <t>KHV</t>
  </si>
  <si>
    <t>Thực hiện</t>
  </si>
  <si>
    <t>Tình hình giải ngân</t>
  </si>
  <si>
    <t>CĐT</t>
  </si>
  <si>
    <t>Lĩnh vực</t>
  </si>
  <si>
    <t>CT</t>
  </si>
  <si>
    <t>KCM</t>
  </si>
  <si>
    <t>DA CT CGN</t>
  </si>
  <si>
    <t>DA CT GN &lt;30%</t>
  </si>
  <si>
    <t>KHV DA CT GN &lt;30%</t>
  </si>
  <si>
    <t>DA CT GN &lt;60%</t>
  </si>
  <si>
    <t>KHV DA CT GN &lt;60%</t>
  </si>
  <si>
    <t>GN&lt;40%</t>
  </si>
  <si>
    <t>TỔNG SỐ</t>
  </si>
  <si>
    <t>A</t>
  </si>
  <si>
    <t>NGUỒN CÂN ĐỐI NGÂN SÁCH TỈNH</t>
  </si>
  <si>
    <t>B</t>
  </si>
  <si>
    <t>NGUỒN THU TIỀN SỬ DỤNG ĐẤT</t>
  </si>
  <si>
    <t>C</t>
  </si>
  <si>
    <t>NGUỒN XỔ SỐ KIẾN THIẾT</t>
  </si>
  <si>
    <t>D</t>
  </si>
  <si>
    <t>NGUỒN ĐÀI PHÁT PHÁT THANH VÀ TRUYỀN HÌNH VĨNH LONG NỘP VÀO NGÂN SÁCH TỈNH</t>
  </si>
  <si>
    <t>Đ</t>
  </si>
  <si>
    <t>NGUỒN THU TIỀN SỬ DỤNG ĐẤT HẠ TẦNG KHU HÀNH CHÍNH VÀ DÂN CƯ PHƯỜNG 9</t>
  </si>
  <si>
    <t>E</t>
  </si>
  <si>
    <t>NGUỒN NGÂN SÁCH THÀNH PHỐ VĨNH LONG HOÀN TRẢ NGÂN SÁCH TỈNH (NGUỒN VỐN THỰC HIỆN DỰ ÁN KHU TÁI ĐỊNH CƯ KHÓM 3, PHƯỜNG 9, THÀNH PHỐ VĨNH LONG)</t>
  </si>
  <si>
    <t>G</t>
  </si>
  <si>
    <t>NGUỒN BỘI CHI NGÂN SÁCH ĐỊA PHƯƠNG NĂM 2022</t>
  </si>
  <si>
    <t>H</t>
  </si>
  <si>
    <t>NGUỒN KẾT DƯ XỔ SỐ KIẾN THIẾT NĂM 2020 VÀ CÁC NĂM TRƯỚC</t>
  </si>
  <si>
    <t>I</t>
  </si>
  <si>
    <t>NGUỒN VỐN THU TIỀN SỬ DỤNG ĐẤT KHU TÁI ĐỊNH CƯ KHU CÔNG NGHIỆP ĐÔNG BÌNH, THỊ XÃ BÌNH MINH</t>
  </si>
  <si>
    <t>K</t>
  </si>
  <si>
    <t>NGUỒN KẾT DƯ SỬ DỤNG ĐẤT NĂM 2020</t>
  </si>
  <si>
    <t>L</t>
  </si>
  <si>
    <t>NGUỒN KẾT DƯ XÂY DỰNG CƠ BẢN NĂM 2021 (TỪ NGUỒN XỔ SỐ KIẾN THIẾT)</t>
  </si>
  <si>
    <t>M</t>
  </si>
  <si>
    <t>NGUỒN UBND THÀNH PHỐ HỒ CHÍ MINH HỖ TRỢ</t>
  </si>
  <si>
    <t>N</t>
  </si>
  <si>
    <t>NGUỒN VƯỢT THU XỔ SỐ KIẾN THIẾT</t>
  </si>
  <si>
    <t>O</t>
  </si>
  <si>
    <t>NGUỒN THU TIỀN BÁN 30% NỀN SINH LỢI TRONG CÁC CỤM TUYẾN DÂN CƯ VÙNG NGẬP LŨ</t>
  </si>
  <si>
    <t>P</t>
  </si>
  <si>
    <t>VỐN NGÂN SÁCH TRUNG ƯƠNG</t>
  </si>
  <si>
    <t>Q</t>
  </si>
  <si>
    <t>VỐN NƯỚC NGOÀI (VỐN ODA)</t>
  </si>
  <si>
    <t>R</t>
  </si>
  <si>
    <t>VỐN NGÂN SÁCH TRUNG ƯƠNG THỰC HIỆN CÁC CTMTQG</t>
  </si>
  <si>
    <t>CỤ THỂ CHI TIẾT</t>
  </si>
  <si>
    <t>A.1</t>
  </si>
  <si>
    <t>PHÂN CẤP THEO TIÊU CHÍ ĐỊNH MỨC CHO HUYỆN, THỊ XÃ VÀ THÀNH PHỐ</t>
  </si>
  <si>
    <t xml:space="preserve"> - Thành phố Vĩnh Long</t>
  </si>
  <si>
    <t>TCĐM</t>
  </si>
  <si>
    <t xml:space="preserve"> - Thị xã Bình Minh</t>
  </si>
  <si>
    <t xml:space="preserve"> - Huyện Long Hồ</t>
  </si>
  <si>
    <t xml:space="preserve"> - Huyện Mang Thít</t>
  </si>
  <si>
    <t xml:space="preserve"> - Huyện Vũng Liêm</t>
  </si>
  <si>
    <t xml:space="preserve"> - Huyện Trà Ôn</t>
  </si>
  <si>
    <t xml:space="preserve"> - Huyện Tam Bình</t>
  </si>
  <si>
    <t xml:space="preserve"> - Huyện Bình Tân</t>
  </si>
  <si>
    <t>A.2</t>
  </si>
  <si>
    <t>PHÂN BỔ THỰC HIỆN CÁC NHIỆM VỤ CHI ĐẦU TƯ THEO QUY ĐỊNH</t>
  </si>
  <si>
    <t>Chuẩn bị đầu tư - Chuẩn bị dự án (bao gồm khảo sát, thiết kế thi công - dự toán); thanh toán, quyết toán, tất toán dự án hoàn thành</t>
  </si>
  <si>
    <t>II</t>
  </si>
  <si>
    <t>Quy hoạch tỉnh Vĩnh Long thời kỳ 2021-2030, tầm nhìn đến năm 2050</t>
  </si>
  <si>
    <t>QH</t>
  </si>
  <si>
    <t>III</t>
  </si>
  <si>
    <t>Đối ứng ODA</t>
  </si>
  <si>
    <t>Dự án Tăng cường quản lý đất đai và cơ sở dữ liệu đất đai tại tỉnh Vĩnh Long</t>
  </si>
  <si>
    <t>TNMT</t>
  </si>
  <si>
    <t>IV</t>
  </si>
  <si>
    <t>Bố trí thực hiện công trình chuyển tiếp và khởi công mới</t>
  </si>
  <si>
    <t>IV.1</t>
  </si>
  <si>
    <t>Các dự án chuyển tiếp</t>
  </si>
  <si>
    <t>a</t>
  </si>
  <si>
    <t>Lĩnh vực Giao thông</t>
  </si>
  <si>
    <t>Dự án Đường vào khu du lịch Mỹ Hòa thị xã Bình Minh tỉnh Vĩnh Long (giai đoạn 1)</t>
  </si>
  <si>
    <t>GT</t>
  </si>
  <si>
    <t>Đường từ Cầu Chú Bèn (Quốc lộ 54) ra Sông Hậu</t>
  </si>
  <si>
    <t>Đường Rạch Trúc</t>
  </si>
  <si>
    <t>Bến cảng hành khách Vĩnh Long</t>
  </si>
  <si>
    <t>b</t>
  </si>
  <si>
    <t>Lĩnh vực Nông nghiệp - Thủy lợi</t>
  </si>
  <si>
    <t>Hạ tầng thủy lợi phục vụ nuôi trồng thủy sản Tam Bình - Long Hồ</t>
  </si>
  <si>
    <t>NN</t>
  </si>
  <si>
    <t>Hạ tầng thủy lợi phục vụ nuôi trồng thủy sản Hiếu Thành-Hiếu Nghĩa-Hiếu Nhơn (giai đoạn 2)</t>
  </si>
  <si>
    <t>Hệ thống thủy lợi sông Vũng Liêm, huyện Vũng Liêm</t>
  </si>
  <si>
    <t>c</t>
  </si>
  <si>
    <t>Lĩnh vực Quản lý Nhà nước</t>
  </si>
  <si>
    <t>Trung tâm Hành chính xã Nhơn Bình, huyện Trà Ôn</t>
  </si>
  <si>
    <t>QLNN</t>
  </si>
  <si>
    <t>Trung tâm hành chính xã Thạnh Quới</t>
  </si>
  <si>
    <t>Trụ sở làm việc Ủy ban nhân dân huyện Mang Thít</t>
  </si>
  <si>
    <t>Khu hành chính huyện Trà Ôn</t>
  </si>
  <si>
    <t>d</t>
  </si>
  <si>
    <t>Lĩnh vực An ninh - Quốc phòng</t>
  </si>
  <si>
    <t>Cải tạo, mở rộng Đồn Công an khu công nghiệp Hòa Phú</t>
  </si>
  <si>
    <t>ANQP</t>
  </si>
  <si>
    <t>Trụ sở làm việc Công an xã Tân Hạnh</t>
  </si>
  <si>
    <t>Trụ sở làm việc Công an xã Tân Lược</t>
  </si>
  <si>
    <t>đ</t>
  </si>
  <si>
    <t>Lĩnh vực Tài nguyên - Môi trường</t>
  </si>
  <si>
    <t>Kho lưu trữ tài liệu ngành tài nguyên và môi trường</t>
  </si>
  <si>
    <t>IV.2</t>
  </si>
  <si>
    <t>Các dự án khởi công mới</t>
  </si>
  <si>
    <t>Đường nối từ đường Phạm Hùng đến đường Võ Văn Kiệt, thành phố Vĩnh Long</t>
  </si>
  <si>
    <t>Lĩnh vực Quản lý nhà nước</t>
  </si>
  <si>
    <t>Trụ sở làm việc Đảng bộ khối cơ quan và Doanh nghiệp tỉnh và Ban Tuyên giáo Tỉnh ủy</t>
  </si>
  <si>
    <t>Cải tạo, mở rộng Trụ sở làm việc UBND phường Cái Vồn, thị xã Bình Minh</t>
  </si>
  <si>
    <t>Trung tâm hành chính xã Long Phú</t>
  </si>
  <si>
    <t>Hệ thống Hội nghị trực tuyến từ Công an tỉnh đến Công an cấp huyện</t>
  </si>
  <si>
    <t>Trụ sở làm việc Công an xã Tân Mỹ, huyện Trà Ôn</t>
  </si>
  <si>
    <t>Thao trường huấn luyện kỹ thuật, chiến thuật của Ban CHQS huyện Long Hồ</t>
  </si>
  <si>
    <t>Trụ sở làm việc Ban CHQS xã Phú Quới, huyện Long Hồ</t>
  </si>
  <si>
    <t>Trụ sở làm việc Ban CHQS xã Trung Hiệp, huyện Vũng Liêm</t>
  </si>
  <si>
    <t>Trụ sở làm việc Ban CHQS xã Bình Ninh, huyện Tam Bình</t>
  </si>
  <si>
    <t>Trụ sở làm việc Ban CHQS xã Tường Lộc, huyện Tam Bình</t>
  </si>
  <si>
    <t>Lĩnh vực Thương mại - Dịch vụ</t>
  </si>
  <si>
    <t>Nâng cấp, mở rộng Nhà khách Văn phòng UBND tỉnh Vĩnh Long</t>
  </si>
  <si>
    <t>TMDV</t>
  </si>
  <si>
    <t>Lĩnh vực Xã hội - Công cộng</t>
  </si>
  <si>
    <t>Cải tạo, nâng cấp hệ thống chiếu sáng công cộng huyện Bình Tân</t>
  </si>
  <si>
    <t>XHCC</t>
  </si>
  <si>
    <t>Phân cấp cho huyện, thị xã và thành phố</t>
  </si>
  <si>
    <t xml:space="preserve">Cấp tỉnh </t>
  </si>
  <si>
    <t>Bố trí vốn thực hiện dự án khởi công mới</t>
  </si>
  <si>
    <t>Đường D1, thị trấn Long Hồ, huyện Long Hồ</t>
  </si>
  <si>
    <t>Các dự án do các cá nhân, doanh nghiệp, tổ chức phi Chính phủ,... tài trợ (đối ứng)</t>
  </si>
  <si>
    <t>Đầu tư các công trình thuộc Chương trình mục tiêu quốc gia xây dựng nông thôn mới, nông thôn mới nâng cao năm 2022</t>
  </si>
  <si>
    <t>III.1</t>
  </si>
  <si>
    <t>Công trình chuyển tiếp</t>
  </si>
  <si>
    <t>Huyện Long Hồ</t>
  </si>
  <si>
    <t>Đường từ Cống hở Long Công - cầu Cây Sao, xã Thạnh Quới, huyện Long Hồ</t>
  </si>
  <si>
    <t>Cầu Phú Thạnh, xã Phú Quới, huyện Long Hồ.</t>
  </si>
  <si>
    <t>Đường từ khu vượt lũ giai đoạn 1 - khu vượt lũ giai đoạn 2, xã Phú Quới, huyện Long Hồ</t>
  </si>
  <si>
    <t>Đường từ cầu Sáu Giảng - cầu Ba Dung, xã Phú Quới, huyện Long Hồ</t>
  </si>
  <si>
    <t>Đường từ cầu Hai Voi - đường số 1 khu công nghiệp, xã Phú Quới, huyện Long Hồ</t>
  </si>
  <si>
    <t>Đường từ cầu Hai Lai đến giáp Lộc Hòa, xã Phú Quới, huyện Long Hồ</t>
  </si>
  <si>
    <t>Huyện Mang Thít</t>
  </si>
  <si>
    <t>Đường Bảy Giang - Bảy Triệu, xã Chánh An, huyện Mang Thít.</t>
  </si>
  <si>
    <t>Đường Vòng Đai – cầu Hai Thuận, xã Chánh An, huyện Mang Thít.</t>
  </si>
  <si>
    <t>Đường liên ấp Phước Thới A (ĐT903 - Cái Sao Chánh Thuận), xã Bình Phước, huyện Mang Thít</t>
  </si>
  <si>
    <t>Huyện Vũng Liêm</t>
  </si>
  <si>
    <t>Đường liên ấp Phước Lý Nhì – Phước Bình, xã Quới Thiện, huyện Vũng Liêm.</t>
  </si>
  <si>
    <t>Đường liên ấp Rạch Vọp - Rạch Sâu, xã Quới Thiện, huyện Vũng Liêm</t>
  </si>
  <si>
    <t>Đường liên xã Thanh Bình - Quới Thiện</t>
  </si>
  <si>
    <t>Đường liên ấp Hiếu Bình – Hiếu Xuân Tây, xã Hiếu Thành, huyện Vũng Liêm.</t>
  </si>
  <si>
    <t>Đường liên ấp Hiếu Xuân – Hiếu Liên, xã Hiếu Thành, huyện Vũng Liêm.</t>
  </si>
  <si>
    <t>Huyện Tam Bình</t>
  </si>
  <si>
    <t>Đường liên ấp Phú Hưng - ấp Phú Hữu Tây, xã Phú Thịnh, huyện Tam Bình.</t>
  </si>
  <si>
    <t>Đường liên ấp Phú An – ấp Phú Hòa, xã Phú Thịnh, huyện Tam Bình.</t>
  </si>
  <si>
    <t>Huyện Trà Ôn</t>
  </si>
  <si>
    <t>Đường từ Quốc lộ 54 đến giáp xã Trà Côn (Đường liên ấp Vĩnh Trinh - Vĩnh Tắc - La Ghì - Vĩnh Lợi), huyện Trà Ôn.</t>
  </si>
  <si>
    <t>Đường liên ấp Vĩnh Lợi, xã Vĩnh Xuân, huyện Trà Ôn.</t>
  </si>
  <si>
    <t>Huyện Bình Tân</t>
  </si>
  <si>
    <t>Đường liên ấp Hưng An - Hưng Nghĩa, xã Tân Hưng, huyện Bình Tân</t>
  </si>
  <si>
    <t>Đường từ đường tỉnh 908 - ranh xã Tân Bình, huyện Bình Tân</t>
  </si>
  <si>
    <t>Đường liên ấp Thành Trí - Thành Nghĩa - Thành Đức, xã Thành Lợi, huyện Bình Tân</t>
  </si>
  <si>
    <t>Đường liên ấp An Thới - An Thạnh, xã Tân An Thạnh, huyện Bình Tân</t>
  </si>
  <si>
    <t>Đường liên ấp An Thới - An Phước, xã Tân An Thạnh, huyện Bình Tân</t>
  </si>
  <si>
    <t>Lĩnh vực Giáo dục - Đào tạo</t>
  </si>
  <si>
    <t>Trường mầm non Thạnh Quới, huyện Long Hồ</t>
  </si>
  <si>
    <t>GDĐT</t>
  </si>
  <si>
    <t>Trường Mầm non Tuổi thơ IV, xã Chánh An, huyện Mang Thít</t>
  </si>
  <si>
    <t>Trường tiểu học Võ Ngọc Tốt, xã Quới Thiện, huyện Vũng Liêm</t>
  </si>
  <si>
    <t>Trường mẫu giáo Quới Thiện, huyện Vũng Liêm</t>
  </si>
  <si>
    <t>Trường tiểu học Phú Thịnh A, huyện Tam Bình</t>
  </si>
  <si>
    <t>Trường mầm non Hoa Đào, xã Phú Thịnh, huyện Tam Bình</t>
  </si>
  <si>
    <t>Trường mầm non Tuổi Thơ, xã Long Phú, huyện Tam Bình</t>
  </si>
  <si>
    <t>Trường mầm non Vĩnh Xuân, huyện Trà Ôn</t>
  </si>
  <si>
    <t>Trường tiểu học Vĩnh Xuân, huyện Trà Ôn</t>
  </si>
  <si>
    <t>Trường THCS Vĩnh Xuân, huyện Trà Ôn</t>
  </si>
  <si>
    <t>Trường THCS Lục Sĩ Thành, huyện Trà Ôn</t>
  </si>
  <si>
    <t>Trường Mầm non Măng Non, xã Thành Lợi, huyện Bình Tân</t>
  </si>
  <si>
    <t>Trường tiểu học Thành Lợi A, huyện Bình Tân</t>
  </si>
  <si>
    <t>Trường tiểu học Thành Lợi C, huyện Bình Tân</t>
  </si>
  <si>
    <t>Trường Mầm non Hoa Phượng, xã Tân An Thạnh, huyện Bình Tân</t>
  </si>
  <si>
    <t>Trường tiểu học Tân An Thạnh A, huyện Bình Tân</t>
  </si>
  <si>
    <t>Trường tiểu học Tân An Thạnh B, huyện Bình Tân</t>
  </si>
  <si>
    <t>Trường THCS Tân An Thạnh, huyện Bình Tân</t>
  </si>
  <si>
    <t>Lĩnh vực Văn hóa</t>
  </si>
  <si>
    <t>Trung tâm văn hóa - thể thao xã Nhơn Bình, huyện Trà Ôn</t>
  </si>
  <si>
    <t>VH</t>
  </si>
  <si>
    <t>III.2</t>
  </si>
  <si>
    <t>Công trình khởi công mới</t>
  </si>
  <si>
    <t xml:space="preserve">Đường liên ấp Bờ Liệt Sỹ đến cống hở ông Tổng, xã Tân Long Hội, huyện Mang Thít </t>
  </si>
  <si>
    <t>Đường liên ấp Sáu Thế đến cầu Đồng Bé, xã Tân Long Hội, huyện Mang Thít</t>
  </si>
  <si>
    <t>Đường từ đường huyện 35 đến Quốc lộ 53, xã Tân Long Hội, huyện Mang Thít</t>
  </si>
  <si>
    <t>Đường liên ấp Trung Hậu – Trường Thọ, xã Trung Thành Tây, huyện Vũng Liêm.</t>
  </si>
  <si>
    <t>Cải tạo, nâng cấp đường Lục Sĩ Thành - Phú Thành, huyện Trà Ôn (Đường huyện 75)</t>
  </si>
  <si>
    <t>Cải tạo, nâng cấp đường An Thành - Kinh Đào, xã Lục Sĩ Thành, huyện Trà Ôn</t>
  </si>
  <si>
    <t>Đường liên ấp Phú Sơn B – Phú Thạnh - ấp Bình Ninh (xã Ngãi Tứ), huyện Tam Bình.</t>
  </si>
  <si>
    <t>Đường liên ấp Phú Sơn - ấp Phú Sơn B, xã Long Phú, huyện Tam Bình.</t>
  </si>
  <si>
    <t>Cầu Phú Sơn B, xã Long Phú, huyện Tam Bình</t>
  </si>
  <si>
    <t>Cầu Phú Thạnh, xã Long Phú, huyện Tam Bình</t>
  </si>
  <si>
    <t>Trường tiểu học Phú Quới A, huyện Long Hồ</t>
  </si>
  <si>
    <t>Trường tiểu học Phú Quới C, huyện Long Hồ</t>
  </si>
  <si>
    <t>Trường THCS Tân Long Hội, huyện Mang Thít</t>
  </si>
  <si>
    <t>Trường Tiểu học Tân Long Hội A, huyện Mang Thít</t>
  </si>
  <si>
    <t>Trường Mầm non Oanh Vũ II, xã Tân Long Hội, huyện Mang Thít</t>
  </si>
  <si>
    <t>Trường Mẫu giáo Trung Thành, huyện Vũng Liêm</t>
  </si>
  <si>
    <t>Trường tiểu học Trung Thành A, huyện Vũng Liêm</t>
  </si>
  <si>
    <t>Trường tiểu học Trung Thành Tây A, huyện Vũng Liêm</t>
  </si>
  <si>
    <t>Trường tiểu học Lục Sĩ Thành, huyện Trà Ôn</t>
  </si>
  <si>
    <t>Trường tiểu học Mỹ Thạnh Trung, huyện Tam Bình</t>
  </si>
  <si>
    <t>Trung tâm Văn hóa - Thể thao xã Phú Quới, huyện Long Hồ</t>
  </si>
  <si>
    <t>Trung tâm Văn hóa - Thể thao xã Tân Long Hội, huyện Mang Thít</t>
  </si>
  <si>
    <t>Nhà văn hóa thể thao cụm ấp Tân Phong 1 - Tân Phong 2, xã Tân Long Hội, huyện Mang Thít</t>
  </si>
  <si>
    <t>Trung tâm Văn hoá - Thể thao xã Trung Thành, huyện Vũng Liêm</t>
  </si>
  <si>
    <t>Nhà văn hoá thể thao ấp Xuân Lộc - Phước Lộc, xã Trung Thành, huyện Vũng Liêm</t>
  </si>
  <si>
    <t>Trung tâm Văn hóa - Thể thao xã Lục Sĩ Thành, huyện Trà Ôn</t>
  </si>
  <si>
    <t>Nhà văn hóa thể thao cụm ấp Mỹ Thạnh A - Mỹ Thạnh B - Kênh Đào, xã Lục Sĩ Thành, huyện Trà Ôn</t>
  </si>
  <si>
    <t>Trung tâm Văn hóa - Thể thao xã Long Phú, huyện Tam Bình</t>
  </si>
  <si>
    <t>Nhà văn hóa thể thao cụm ấp Phú Sơn A - 6B - Phú Sơn C, xã Long Phú, huyện Tam Bình</t>
  </si>
  <si>
    <t>Đối ứng ODA:</t>
  </si>
  <si>
    <t>Lĩnh vực công trình công cộng tại các đô thị</t>
  </si>
  <si>
    <t>Mở rộng nâng cấp đô thị Việt Nam - Tiểu dự án thành phố Vĩnh Long, tỉnh Vĩnh Long</t>
  </si>
  <si>
    <t>Đầu tư trang thiết bị Bệnh viện đa khoa tỉnh Vĩnh Long sử dụng vốn vay ODA của Chính phủ Áo</t>
  </si>
  <si>
    <t>V</t>
  </si>
  <si>
    <t>Bố trí thực hiện dự án</t>
  </si>
  <si>
    <t>V.1</t>
  </si>
  <si>
    <t>Dự án Cầu sông Mỹ Thuận, xã Thuận An, thị xã Bình Minh</t>
  </si>
  <si>
    <t>Đường ấp Phú Long A, xã Phú Quới, huyện Long Hồ (từ QL1A cầu Phú Quới đến chợ Phú Qưới)</t>
  </si>
  <si>
    <t>Đường ấp Phước Yên A, xã Phú Quới, huyện Long Hồ (Đường từ QL1A cầu Phú Quới - cầu Phú Quới cũ)</t>
  </si>
  <si>
    <t>Dự án Cải tạo, nâng cấp ĐT.910 tỉnh Vĩnh Long</t>
  </si>
  <si>
    <t>Đường tỉnh 907</t>
  </si>
  <si>
    <t>Dự án Đường giao thông phát triển hạ tầng du lịch 04 xã cù lao huyện Long Hồ, tỉnh Vĩnh Long</t>
  </si>
  <si>
    <t>Lĩnh vực Nông nghiệp - Thủy lợi (thích ứng biến đổi khi hậu)</t>
  </si>
  <si>
    <t xml:space="preserve">Đê bao chống ngập thành phố Vĩnh Long - khu vực sông Cái Cá </t>
  </si>
  <si>
    <t>Hệ thống thủy lợi ngăn mặn giữ ngọt khu vực Bắc Vũng Liêm, huyện Vũng Liêm</t>
  </si>
  <si>
    <t>HTTL ngăn mặn, giữ ngọt xã Thanh Bình và xã Quới Thiện, huyện Vũng Liêm</t>
  </si>
  <si>
    <t>Hệ thống thủy lợi phục vụ nông thôn mới xã Loan Mỹ, huyện Tam Bình</t>
  </si>
  <si>
    <t>HTTL phục vụ xây dựng nông thôn mới xã Phước Hậu, huyện Long Hồ</t>
  </si>
  <si>
    <t>Hệ thống thủy lợi ngăn mặn, tiếp ngọt khu vực huyện Vũng Liêm.</t>
  </si>
  <si>
    <t>Lĩnh vực Giáo dục - đào tạo và dạy nghề</t>
  </si>
  <si>
    <t>Trường trung học phổ thông Phú Quới, huyện Long Hồ</t>
  </si>
  <si>
    <t>Đầu tư thiết bị phòng học bộ môn Lý – Hóa – Sinh cho các trường THCS, THCS&amp;THPT, THPT trên địa bàn tỉnh Vĩnh Long</t>
  </si>
  <si>
    <t>Đầu tư thiết bị thực hiện chương trình đổi mới giáo dục phổ thông lớp 6 trên địa bàn tỉnh Vĩnh Long</t>
  </si>
  <si>
    <t>Đầu tư thiết bị thực hiện chương trình đổi mới giáo dục phổ thông lớp 2 và lớp 6 trên địa bàn thành phố Vĩnh Long</t>
  </si>
  <si>
    <t>Đầu tư thiết bị thực hiện chương trình đổi mới giáo dục phổ thông lớp 2 và lớp 6 trên địa bàn thị xã Bình Minh</t>
  </si>
  <si>
    <t>Đầu tư thiết bị thực hiện chương trình đổi mới giáo dục phổ thông lớp 2 và lớp 6 trên địa bàn huyện Long Hồ</t>
  </si>
  <si>
    <t>Đầu tư thiết bị thực hiện chương trình đổi mới giáo dục phổ thông lớp 2 và lớp 6 trên địa bàn huyện Mang Thít</t>
  </si>
  <si>
    <t>Đầu tư thiết bị thực hiện chương trình đổi mới giáo dục phổ thông lớp 2 và lớp 6 trên địa bàn huyện Vũng Liêm</t>
  </si>
  <si>
    <t>Đầu tư thiết bị thực hiện chương trình đổi mới giáo dục phổ thông lớp 2 và lớp 6 trên địa bàn huyện Tam Bình</t>
  </si>
  <si>
    <t>Đầu tư thiết bị thực hiện chương trình đổi mới giáo dục phổ thông lớp 2 và lớp 6 trên địa bàn huyện Trà Ôn</t>
  </si>
  <si>
    <t>Đầu tư thiết bị thực hiện chương trình đổi mới giáo dục phổ thông lớp 2 và lớp 6 trên địa bàn huyện Bình Tân</t>
  </si>
  <si>
    <t>Xây dựng, cải tạo, sửa chữa nhà vệ sinh các trường học do UBND huyện Vũng Liêm quản lý</t>
  </si>
  <si>
    <t>Xây dựng, cải tạo, sửa chữa nhà vệ sinh các trường học do UBND huyện Bình Tân quản lý</t>
  </si>
  <si>
    <t>Ký túc xá sinh viên Trường Cao đẳng nghề Vĩnh Long</t>
  </si>
  <si>
    <t>Trường tiểu học Nguyễn Huệ, phường 2, thành phố Vĩnh Long</t>
  </si>
  <si>
    <t>Trường Trung học cơ sở Cao Thắng, phường 5, thành phố Vĩnh Long</t>
  </si>
  <si>
    <t>Cải tạo, nâng cấp Trường Mầm non Hoa Hồng 2, thị xã Bình Minh</t>
  </si>
  <si>
    <t>Mở rộng Trường Trung học cơ sở Đông Bình, thị xã Bình Minh</t>
  </si>
  <si>
    <t>Trường mầm non Họa Mi, thị trấn Long Hồ, huyện Long Hồ</t>
  </si>
  <si>
    <t>Trường mầm non Long Phước, huyện Long Hồ</t>
  </si>
  <si>
    <t>Trường tiểu học Mỹ An A, huyện Mang Thít</t>
  </si>
  <si>
    <t>Trường mầm non Kim Đồng, xã Bình Ninh, huyện Tam Bình</t>
  </si>
  <si>
    <t>Cải tạo, nâng cấp Trung tâm Giáo dục nghề nghiệp - Giáo dục thường xuyên huyện Mang Thít</t>
  </si>
  <si>
    <t>Cải tạo, nâng cấp Trung tâm Giáo dục nghề nghiệp - Giáo dục thường xuyên huyện Tam Bình</t>
  </si>
  <si>
    <t>Cải tạo, nâng cấp Trung tâm Giáo dục nghề nghiệp - Giáo dục thường xuyên huyện Trà Ôn</t>
  </si>
  <si>
    <t>Trung tâm Văn hóa - Thể thao truyền hình thị xã Bình Minh</t>
  </si>
  <si>
    <t>Công viên truyền hình huyện Bình Tân</t>
  </si>
  <si>
    <t>Trung tâm văn hóa - thể thao truyền hình huyện Bình Tân</t>
  </si>
  <si>
    <t>Công viên, thể thao truyền hình huyện Trà Ôn</t>
  </si>
  <si>
    <t>Lĩnh vực Y tế</t>
  </si>
  <si>
    <t>Bệnh viện đa khoa huyện Mang Thít</t>
  </si>
  <si>
    <t>YT</t>
  </si>
  <si>
    <t>Bệnh viện y học cổ truyền tỉnh Vĩnh Long</t>
  </si>
  <si>
    <t>Nâng cấp, mở rộng Trung tâm y tế huyện Long Hồ</t>
  </si>
  <si>
    <t>e</t>
  </si>
  <si>
    <t>Cải tạo, nâng cấp Nghĩa trang liệt sĩ huyện Vũng Liêm</t>
  </si>
  <si>
    <t>Nâng cấp, mở rộng Cơ sở cai nghiện ma túy Vĩnh Long</t>
  </si>
  <si>
    <t>Phủ đỉnh bãi chôn lấp hợp vệ sinh số 2, xã Hòa Phú, huyện Long Hồ</t>
  </si>
  <si>
    <t>Dự án Khu tái định cư cho đường Cao tốc Mỹ Thuận – Cần Thơ (địa bàn thành phố Vĩnh Long)</t>
  </si>
  <si>
    <t>Khu Tái định cư dân cư thị xã Bình Minh</t>
  </si>
  <si>
    <t>V.2</t>
  </si>
  <si>
    <t>Đường D4, thị trấn Tân Quới, huyện Bình Tân</t>
  </si>
  <si>
    <t>Mở rộng, nâng cấp cầu Long Phước, huyện Long Hồ</t>
  </si>
  <si>
    <t>Cải tạo, nâng cấp mặt đường Võ Văn Kiệt thành phố Vĩnh Long (đoạn từ đường Nguyễn Huệ đến đường vào cầu Cái Cam 2)</t>
  </si>
  <si>
    <t>Nâng cấp, mở rộng Trường THPT Phạm Hùng, huyện Long Hồ</t>
  </si>
  <si>
    <t>Cải tạo, nâng cấp Trường trung học phổ thông Tân Quới, huyện Bình Tân</t>
  </si>
  <si>
    <t>Cải tạo, nâng cấp Trường trung học cơ sở - trung học phổ thông Mỹ Thuận, xã Mỹ Thuận, huyện Bình Tân</t>
  </si>
  <si>
    <t>Đầu tư thiết bị thực hiện chương trình đổi mới giáo dục phổ thông lớp 7, lớp 8 và lớp 9 tại các Trường Trung học cơ sở - Trung học phổ thông công lập trên địa bàn tỉnh Vĩnh Long</t>
  </si>
  <si>
    <t>Đầu tư thiết bị thực hiện chương trình đổi mới giáo dục phổ thông lớp 10, lớp 11 và lớp 12 tại các Trường Trung học cơ sở - Trung học phổ thông và Trường Trung học phổ thông công lập trên địa bàn tỉnh Vĩnh Long</t>
  </si>
  <si>
    <t>Đầu tư thiết bị thực hiện chương trình đổi mới giáo dục phổ thông lớp 3 và lớp 7 trên địa bàn thành phố Vĩnh Long</t>
  </si>
  <si>
    <t>Đầu tư thiết bị thực hiện chương trình đổi mới giáo dục phổ thông lớp 3 và lớp 7 trên địa bàn huyện Long Hồ</t>
  </si>
  <si>
    <t>Đầu tư thiết bị thực hiện chương trình đổi mới giáo dục phổ thông lớp 3 và lớp 7 trên địa bàn huyện Mang Thít</t>
  </si>
  <si>
    <t>Đầu tư thiết bị thực hiện chương trình đổi mới giáo dục phổ thông lớp 3 và lớp 7 trên địa bàn huyện Vũng Liêm</t>
  </si>
  <si>
    <t>Đầu tư thiết bị thực hiện chương trình đổi mới giáo dục phổ thông lớp 3 và lớp 7 trên địa bàn huyện Trà Ôn</t>
  </si>
  <si>
    <t>Đầu tư thiết bị thực hiện chương trình đổi mới giáo dục phổ thông lớp 3 và lớp 7 trên địa bàn huyện Bình Tân</t>
  </si>
  <si>
    <t>Đầu tư thiết bị tối thiểu thực hiện chương trình đổi mới giáo dục phổ thông lớp 3 và lớp 7 trên địa bàn thị xã Bình Minh</t>
  </si>
  <si>
    <t>Đầu tư thiết bị tối thiểu thực hiện chương trình đổi mới giáo dục phổ thông lớp 3 và lớp 7 trên địa bàn huyện Tam Bình</t>
  </si>
  <si>
    <t>Cải tạo, nâng cấp Công viên thị trấn Long Hồ</t>
  </si>
  <si>
    <t>Nâng cấp, mở rộng Trung tâm y tế huyện Bình Tân</t>
  </si>
  <si>
    <t>Lĩnh vực Nước sạch</t>
  </si>
  <si>
    <t>Nâng cấp công suất trạm cấp nước xã Phú Quới, huyện Long Hồ</t>
  </si>
  <si>
    <t>NS</t>
  </si>
  <si>
    <t>Nâng cấp công suất trạm cấp nước Tân Hạnh 1 xã Tân Hạnh, huyện Long Hồ</t>
  </si>
  <si>
    <t>Lĩnh vực Thông tin - Truyền thông</t>
  </si>
  <si>
    <t>Nâng cấp hệ thống hạ tầng Trung tâm tích hợp dữ liệu tỉnh phục vụ xây dựng Chính quyền số tỉnh Vĩnh Long</t>
  </si>
  <si>
    <t>TTTT</t>
  </si>
  <si>
    <t>Nâng cấp công nghệ thông tin trong hoạt động của các cơ quan Đảng tỉnh Vĩnh Long</t>
  </si>
  <si>
    <t>g</t>
  </si>
  <si>
    <t>Bãi chôn lấp rác hợp vệ sinh số 4, xã Hòa Phú, huyện Long Hồ.</t>
  </si>
  <si>
    <t>Khu liên hợp xử lý chất thải rắn Hòa Phú. Hạng mục: Đắp bờ bao và trồng cây xanh xung quanh khu đất</t>
  </si>
  <si>
    <t>VI</t>
  </si>
  <si>
    <t>Chi đầu tư phát triển khác</t>
  </si>
  <si>
    <t>VI.1</t>
  </si>
  <si>
    <t>Tặng thưởng công trình phúc lợi xã hội cho xã đạt NTM, NTM nâng cao, ấp kiểu mẫu,... theo quyết định của UBND tỉnh</t>
  </si>
  <si>
    <t>Tặng thưởng công trình phúc lợi xã hội cho xã đạt NTM</t>
  </si>
  <si>
    <t>Xã Quới An</t>
  </si>
  <si>
    <t>Xã Tân Hưng</t>
  </si>
  <si>
    <t>Xã Tân Thành</t>
  </si>
  <si>
    <t>Xã Tân An Thạnh</t>
  </si>
  <si>
    <t>Xã Thành Lợi</t>
  </si>
  <si>
    <t>Xã Chánh An</t>
  </si>
  <si>
    <t>Xã Loan Mỹ</t>
  </si>
  <si>
    <t>Xã Tân Hạnh</t>
  </si>
  <si>
    <t>Tặng thưởng công trình phúc lợi xã hội cho xã đạt NTM nâng cao</t>
  </si>
  <si>
    <t>Xã Hựu Thành</t>
  </si>
  <si>
    <t>Xã An Phước</t>
  </si>
  <si>
    <t>Xã Hòa Hiệp</t>
  </si>
  <si>
    <t>Xã Hậu Lộc</t>
  </si>
  <si>
    <t>VI.2</t>
  </si>
  <si>
    <t>Duy tu, sửa chữa các công trình</t>
  </si>
  <si>
    <t>Khu tưởng niệm Chủ tịch Hội đồng Bộ trưởng Phạm Hùng, Hạng mục: Khu lưu niệm, Khu nhà Từ đường, Trưng bày hiện vật của nhà trưng bày; Trồng và chỉnh trang cây xanh</t>
  </si>
  <si>
    <t>Đình Bình Phụng. Hạng mục: Sơn sửa lại cổng, song sắt hàng rào, sửa chữa cổng phụ, nâng cấp nền sân, sửa chữa hệ thống thoát nước sân; Chánh điện: Sơn lại tường cột, cửa sổ, khánh thờ, tủ, liễn đối, hoành phi,...; Sơn sửa hệ thống điện, nhà vệ sinh; Vệ sinh bia; Chỉnh trang hệ thống cây xanh bia; Chỉnh trang hệ thống cây xanh</t>
  </si>
  <si>
    <t>Bia Nam Kỳ Khởi Nghĩa, Tượng đài Lê Cẩn -Nguyễn Giao. Hạng mục: Sơn hàng rào mặt trước, sơn trụ điện chiếu sáng, lát nền sân sụp lún; nhuộm phủ hóa chất chống ôxy hóa tượng đài Lê Cẩn - Nguyễn Giao, sơn toàn bộ tường thành bồn hoa</t>
  </si>
  <si>
    <t>Khu lưu niệm Thủ tướng Chính phủ Võ Văn Kiệt; Hạng mục: Bảo dưỡng, sửa chữa: Nhà khách hiện tại, nhà hành chính, nhà trưng bày, nhà thắp hương cũ thành nhà tiếp khách trang trọng, cầu dẫn vào tượng đài ngôi sao và tượng đài ngôi sao, giao thông, sân bãi; trụ hoa, sân lễ; cổng phụ, hàng rào, nhà nghỉ, nhà thủy tạ, sân vườn; cầu sắt lối vào nhà nghỉ; sửa chữa hệ thống PCCC và máy phát điện, hệ thống điện ngoài nhà; nhà vệ sinh công cộng; bàn ghế, thiết bị điện tử nhà khách; tu bổ, nâng cấp nội thất nhà trưng bày</t>
  </si>
  <si>
    <t>Cải tạo, sửa chữa Trung tâm Huấn luyện và Thi đấu Thể dục thể thao tỉnh Vĩnh Long</t>
  </si>
  <si>
    <t>Cải tạo, sửa chữa Trường Năng khiếu nghệ thuật và Thể dục thể thao</t>
  </si>
  <si>
    <t>Sửa chữa hệ thống xử lý nước thải - Bệnh viện Tâm Thần Vĩnh Long</t>
  </si>
  <si>
    <t>Sửa chữa khối nhà làm việc, hàng rào bảo vệ Bệnh viện Tâm Thần Vĩnh Long</t>
  </si>
  <si>
    <t>Sửa chữa khu nhà làm việc Trung tâm Kiểm soát bệnh tật Vĩnh Long</t>
  </si>
  <si>
    <t>Cải tạo, sửa chữa các Trạm y tế: thị trấn Vũng Liêm, xã Trung Thành Tây, xã Trung Nghĩa, xã Trung Hiệp, xã Trung An, xã Thanh Bình, xã Quới Thiện thuộc trung tâm y tế Nguyễn Văn Thủ huyện Vũng Liêm</t>
  </si>
  <si>
    <t>Cầu Cồn chim, thành phố Vĩnh Long</t>
  </si>
  <si>
    <t>Nâng cấp, mở rộng đường Trưng nữ Vương, phường 1, thành phố Vĩnh Long</t>
  </si>
  <si>
    <t>Đường từ Quốc lộ 53 đến đường Võ Văn Kiệt, phường 3, thành phố Vĩnh Long, tỉnh Vĩnh Long</t>
  </si>
  <si>
    <t>Đường vào công viên truyền hình Vĩnh Long</t>
  </si>
  <si>
    <t>Dự án Đường từ đường tỉnh 908 xã Tân Hưng huyện Bình Tân tỉnh Vĩnh Long đến ranh xã Tân Phú huyện Châu Thành tỉnh Đồng Tháp (Đường từ đường 908-ranh xã Tân Phú)</t>
  </si>
  <si>
    <t>Dự án cầu Long Mỹ</t>
  </si>
  <si>
    <t>Nâng cấp, cải tạo đường Mậu Thân thành phố Vĩnh Long tỉnh Vĩnh Long</t>
  </si>
  <si>
    <t>Dự án cầu Lộ 2 trên tuyến đường Võ Văn Kiệt (đoạn từ cầu Mậu Thân đến đường Nguyễn Huệ) thành phố Vĩnh Long</t>
  </si>
  <si>
    <t>Đường trục chính thị xã Bình Minh (đoạn từ đường Phan Văn Năm đến đường dẫn vào cầu Cần Thơ)</t>
  </si>
  <si>
    <t>Dự án Đường liên xã Phú Quới - Thạnh Quới</t>
  </si>
  <si>
    <t>Cầu Đường Cài, phường Tân Hòa, thành phố Vĩnh Long</t>
  </si>
  <si>
    <t>Dự án Đường Rạch Ngay - Bờ Sao</t>
  </si>
  <si>
    <t>Lĩnh vực Văn hóa - Thể thao và Du lịch</t>
  </si>
  <si>
    <t>Công viên truyền hình Vĩnh Long</t>
  </si>
  <si>
    <t>Công viên phường 9, thành phố Vĩnh Long</t>
  </si>
  <si>
    <t>Công viên truyền hình thị xã Bình Minh</t>
  </si>
  <si>
    <t>Lĩnh vực Xã hội</t>
  </si>
  <si>
    <t>Trùng tu, tôn tạo Nghĩa trang liệt sĩ tỉnh Vĩnh Long</t>
  </si>
  <si>
    <t>Đường liên ấp từ cầu Cống Ranh đến cầu Ba Tầng, xã Long Phước, huyện Long Hồ</t>
  </si>
  <si>
    <t>Nâng cấp Hương lộ Cái Ngang (đoạn từ tỉnh lộ 904 đến chợ Cái Ngang)</t>
  </si>
  <si>
    <t>Nhà thi đấu đa năng tỉnh Vĩnh Long</t>
  </si>
  <si>
    <t>Hạ tầng kỹ thuật Khu hành chính tỉnh và dân cư phường 9, thành phố Vĩnh Long</t>
  </si>
  <si>
    <t>Khối nhà làm việc của UBND tỉnh và các cơ quan Khối tổng hợp (Khối 2)</t>
  </si>
  <si>
    <t>Thực hiện dự án</t>
  </si>
  <si>
    <t>Mở rộng Hương lộ 18 đến cụm công nghiệp thành phố Vĩnh Long</t>
  </si>
  <si>
    <t>Trung tâm văn hóa, thông tin và thể thao thành phố Vĩnh Long</t>
  </si>
  <si>
    <t>Đầu tư thảm cỏ khuôn viên khu hành chính tỉnh Vĩnh Long (khối 2)</t>
  </si>
  <si>
    <t>Dự án chuyển tiếp</t>
  </si>
  <si>
    <t>Đường từ Quốc lộ 53 - Khu công nghiệp Hòa Phú (ĐT.909B) - Đường Phú Lộc Bầu Gốc - Quốc lộ 1 tỉnh Vĩnh Long</t>
  </si>
  <si>
    <t>Bố trí thanh toán hoàn tạm ứng Kho bạc Nhà nước theo kết luận của Kiểm toán Nhà nước</t>
  </si>
  <si>
    <t>Các dự án đầu tư xây dựng cơ bản từ năm 2004 trở về trước (thu hồi tạm ứng)</t>
  </si>
  <si>
    <t>Cải tạo, nâng cấp khu 4 tầng của BVĐK tỉnh thành Trung tâm hồi sức tích cực (ICU) người bệnh COVID-19</t>
  </si>
  <si>
    <t>Cải tạo, sửa chữa 04 nhà kho của Công ty TNHH INVEST MeKong (tại Khu công nghiệp Hòa Phú, huyện Long Hồ) thành khu cách ly tập trung</t>
  </si>
  <si>
    <t>Khu tái định cư khu công nghiệp Đông Bình, thị xã Bình Minh (giai đoạn 1)</t>
  </si>
  <si>
    <t>Đường vào khu căn cứ cách mạng Bưng Sẩm, xã Hòa Bình, huyện Trà Ôn</t>
  </si>
  <si>
    <t>Đường từ cầu Vàm Bà Trại đến cầu Tân Nhơn, xã Tân Hạnh, huyện Long Hồ</t>
  </si>
  <si>
    <t>Đường liên ấp An Phước - Trung Hòa 1 - Trung Hòa 2 (Đường kinh 3 Tân), xã Trung An, huyện Vũng Liêm</t>
  </si>
  <si>
    <t>Đường ấp 1 - ấp 2 - ấp Kinh (giai đoạn 2), xã Trung Ngãi</t>
  </si>
  <si>
    <t>Đường liên ấp 7 - ấp 8 (đường Bờ Dầu), xã Trung Ngãi, huyện Vũng Liêm</t>
  </si>
  <si>
    <t>Lĩnh vực Giáo dục - Đào tạo và Dạy nghề</t>
  </si>
  <si>
    <t>Cải tạo, nâng cấp Trung tâm Giáo dục nghề nghiệp - Giáo dục thường xuyên huyện Long Hồ</t>
  </si>
  <si>
    <t>Trung tâm công tác xã hội tỉnh Vĩnh Long (các khối phụ trợ cho cơ sở chăm sóc người bệnh tâm thần)</t>
  </si>
  <si>
    <t>Trường mầm non Hoa Hồng, xã Mỹ Thạnh Trung, huyện Tam Bình</t>
  </si>
  <si>
    <t>Trường tiểu học Võ Thị Sáu, phường Đông Thuận, thị xã Bình Minh</t>
  </si>
  <si>
    <t>Nâng cấp công suất trạm cấp nước Hòa Phú 2 xã Hòa Phú, huyện Long Hồ</t>
  </si>
  <si>
    <t>Hệ thống cấp nước tập trung liên xã Mỹ Hòa 2, thị xã Bình Minh</t>
  </si>
  <si>
    <t>Cải tạo, mở rộng đường liên xã Trung Hiệp – Trung Hiếu, huyện Vũng Liêm (ĐH61, đoạn từ Quốc lộ 53 đến giao với ĐH.61B)</t>
  </si>
  <si>
    <t>Trường Trung học phổ thông Nguyễn Hiếu Tự, huyện Vũng Liêm</t>
  </si>
  <si>
    <t>Ủy ban nhân dân huyện Tam Bình</t>
  </si>
  <si>
    <t>Nâng cấp, cải tạo hệ thống thoát nước tuyến dân cư vùng ngập lũ xã Phú Lộc, huyện Tam Bình</t>
  </si>
  <si>
    <t>Ủy ban nhân dân huyện Bình Tân</t>
  </si>
  <si>
    <t>Nâng cấp, cải tạo hạ tầng kỹ thuật tuyến dân cư vượt lũ ấp Thành Tiến, xã Thành Lợi, huyện Bình Tân</t>
  </si>
  <si>
    <t>Nâng cấp, cải tạo hạ tầng kỹ thuật tuyến dân cư vượt lũ ấp Tân Trung - Tân Qui, xã Tân Bình, huyện Bình Tân</t>
  </si>
  <si>
    <t>Nâng cấp, cải tạo hạ tầng kỹ thuật tuyến dân cư vượt lũ ấp Hưng Lợi, xã Tân Hưng, huyện Bình Tân</t>
  </si>
  <si>
    <t>Nâng cấp, cải tạo hạ tầng kỹ thuật cụm, tuyến dân cư vượt lũ ấp Thành Hiếu - Thành Lễ, xã Thành Trung, huyện Bình Tân</t>
  </si>
  <si>
    <t>VỐN NGÂN SÁCH TRUNG ƯƠNG THỰC HIỆN ĐẦU TƯ THEO NGÀNH, LĨNH VỰC</t>
  </si>
  <si>
    <t>Giao thông</t>
  </si>
  <si>
    <t>1</t>
  </si>
  <si>
    <t>Dự án cải tạo, nâng cấp đường tỉnh 902 (đoạn từ cầu Mỹ An - Cầu Vũng Liêm) huyện Mang Thít và huyện Vũng Liêm, tỉnh Vĩnh Long</t>
  </si>
  <si>
    <t>Dự án khởi công mới</t>
  </si>
  <si>
    <t>Dự án Cầu và đường đến trung tâm xã Thành Trung, huyện Bình Tân, tỉnh Vĩnh Long</t>
  </si>
  <si>
    <t>Dự án Đường từ QL54 đến Khu công nghiệp Bình Minh, thị xã Bình Minh</t>
  </si>
  <si>
    <t>Dự án trọng điểm liên kết vùng</t>
  </si>
  <si>
    <t>Đường Võ Văn Kiệt, thành phố Vĩnh Long, tỉnh Vĩnh Long</t>
  </si>
  <si>
    <t>Nông nghiệp - Thủy lợi</t>
  </si>
  <si>
    <t>Dự án Đê bao dọc sông Hậu tỉnh Vĩnh Long</t>
  </si>
  <si>
    <t>Đê bao sông Măng Thít, tỉnh Vĩnh Long (giai đoạn 2)</t>
  </si>
  <si>
    <t>Kè chống sạt lở bờ sông Mang Thít - Khu vực 10B, thị trấn Trà Ôn, huyện Trà Ôn (đoạn từ bến phà An Thới đến chân cầu Trà Ôn), tỉnh Vĩnh Long</t>
  </si>
  <si>
    <t>Kè chống sạt lở bờ sông Rạch Vồn, khu vực phường Cái Vồn, thị xã Bình Minh</t>
  </si>
  <si>
    <t>Kè chống sạt lở bờ sông Kênh Chà Và, khu vực Phường Đông Thuận, thị xã Bình Minh, tỉnh Vĩnh Long</t>
  </si>
  <si>
    <t>Hạ tầng phục vụ sản xuất nông nghiệp khu vực thị xã Bình Minh - huyện Tam Bình</t>
  </si>
  <si>
    <t>Kè chống sạt lở bờ sông Rạch Vồn (Đoạn từ cầu Huyện Đội đến Rạch Chùa) thuộc khu vực phường Cái Vồn và phường Thành Phước, thị xã Bình Minh</t>
  </si>
  <si>
    <t>Kè chống sạt lở bờ sông Long Hồ, khu vực phường 1, phường 5, thành phố Vĩnh Long, tỉnh Vĩnh Long</t>
  </si>
  <si>
    <t>Văn hóa</t>
  </si>
  <si>
    <t>Trung tâm Hội nghị tỉnh Vĩnh Long</t>
  </si>
  <si>
    <t>Xã hội</t>
  </si>
  <si>
    <t>Nâng cấp mở rộng cơ sở cai nghiện ma túy tỉnh Vĩnh Long</t>
  </si>
  <si>
    <t>Lĩnh vực Tài nguyên</t>
  </si>
  <si>
    <t>NGUỒN VỐN TRUNG ƯƠNG THỰC HIỆN CÁC CHƯƠNG TRÌNH MỤC TIÊU QUỐC GIA</t>
  </si>
  <si>
    <t>R.1</t>
  </si>
  <si>
    <t>Chương trình mục tiêu quốc gia Xây dựng nông thôn mới</t>
  </si>
  <si>
    <t>Đường từ Quốc lộ 54 đến giáp xã Trà Côn (Đường liên ấp Vĩnh Trinh - Vĩnh Tắc - La Ghì - Vĩnh Lợi), huyện Trà Ôn</t>
  </si>
  <si>
    <t>R.2</t>
  </si>
  <si>
    <t>Chương trình mục tiêu quốc gia Giảm nghèo bền vững</t>
  </si>
  <si>
    <t xml:space="preserve">Phát triển giáo dục nghề nghiệp, việc làm bền vững </t>
  </si>
  <si>
    <t xml:space="preserve">Hỗ trợ việc bền vững </t>
  </si>
  <si>
    <t>Dự án Cải tạo, nâng cấp Trung tâm dịch vụ việc làm tỉnh Vĩnh Long</t>
  </si>
  <si>
    <t>R.3</t>
  </si>
  <si>
    <t>Chương trình mục tiêu quốc gia phát triển kinh tế - xã hội vùng đồng bào dân tộc thiểu số và miền núi giai đoạn 2021-2030, giai đoạn I: từ năm 2021 đến năm 2025</t>
  </si>
  <si>
    <t>Đầu tư cơ sở hạ tầng thiết yếu, phục vụ sẩn xuất, đời sống trong vùng đồng bào dân tộc thiểu số và miền núi và các đơn vị sự nghiệp công của lĩnh vực dân tộc</t>
  </si>
  <si>
    <t xml:space="preserve">Đầu tư cơ sở hạ tầng thiết yếu, phục vụ sẩn xuất, đời sống trong vùng đồng bào dân tộc thiểu số và miền núi </t>
  </si>
  <si>
    <t>Lót đan Đường Trường tiểu học Tân Mỹ A - cầu 3 So, xã Tân Mỹ, huyện Trà Ôn</t>
  </si>
  <si>
    <t>Lót đan Đường cầu 5 Ninh - cầu Tân Mỹ, xã Tân Mỹ, huyện Trà Ôn</t>
  </si>
  <si>
    <t>Lót đan đường cầu chùa Cần Thay - xóm nhà Đông</t>
  </si>
  <si>
    <t>Lót đan Đường Bà Dày 1, xã Trà Côn, huyện Trà Ôn</t>
  </si>
  <si>
    <t>Lót đan Đường từ đê bao Trà Ngoa đến Chùa Mới, xã Trà Côn, huyện Trà Ôn</t>
  </si>
  <si>
    <t>Phát triển giáo dục đào tạo nâng cao chất lượng nguồn nhân lực</t>
  </si>
  <si>
    <t>Đổi mới hoạt động, củng cố phát triển các trường phổ thông dân tộc nội trú, trường phổ thông dân tộc bán trú và xóa mù chữ cho người dân vùng đồng bào dân tộc thiểu số</t>
  </si>
  <si>
    <t>Cải tạo, nâng cấp Trường phổ thông dân tộc nội trú, huyện Tam Bình</t>
  </si>
  <si>
    <t>BÁO CÁO TÌNH HÌNH THỰC HIỆN VÀ GIẢI NGÂN KẾ VỐN CBĐT VÀ TTKLHT</t>
  </si>
  <si>
    <t>NGUỒN CẤN ĐỐI NGÂN SÁCH TỈNH</t>
  </si>
  <si>
    <t>Kế hoạch vốn đã phân bổ</t>
  </si>
  <si>
    <t>Số vốn còn lại chưa phân bổ</t>
  </si>
  <si>
    <t>CHI TIẾT PHÂN BỔ</t>
  </si>
  <si>
    <t>II.1</t>
  </si>
  <si>
    <t>Chuẩn bị đầu tư</t>
  </si>
  <si>
    <t>Đường tỉnh 907 tỉnh Vĩnh Long (giai đoạn 2)</t>
  </si>
  <si>
    <t>Đường Thế Hanh, thị trấn Vũng Liêm, huyện Vũng Liêm, tỉnh Vĩnh Long</t>
  </si>
  <si>
    <t>Đường Vành đai 1, huyện Vũng Liêm, tỉnh Vĩnh Long</t>
  </si>
  <si>
    <t>II.2</t>
  </si>
  <si>
    <t>Thanh toán khối lượng hoàn thành</t>
  </si>
  <si>
    <t>Cải tạo, mở rộng Trụ sở làm việc và Hội nghị Tỉnh ủy Vĩnh Long</t>
  </si>
  <si>
    <t>Trạm kiểm dịch động vật Mỹ Thuận, tỉnh Vĩnh Long</t>
  </si>
  <si>
    <t>Kho lưu trữ chuyên dụng tỉnh Vĩnh Long</t>
  </si>
  <si>
    <t>Trung tâm Hành chính xã Quới Thiện, huyện Vũng Liêm</t>
  </si>
  <si>
    <t>Cống Chín Nhường, xã Hiếu Nghĩa, huyện Vũng Liêm, xã Thới Hòa, huyện trà Ôn</t>
  </si>
  <si>
    <t>KCH cống đập phục vụ xây dựng  nông thôn mới xã Bình Ninh, huyện Tam Bình</t>
  </si>
  <si>
    <t>Trung tâm Huấn luyện và bồi dưỡng nghiệp vụ, HM: BT, HT&amp;TĐC và SLMB</t>
  </si>
  <si>
    <t>Trụ sở Ban Chỉ huy quân sự huyện Bình Tân, tỉnh Vĩnh Long</t>
  </si>
  <si>
    <t>Nhà nghỉ cán bộ - Bộ Chỉ huy Quân sự tỉnh Vĩnh Long</t>
  </si>
  <si>
    <t>Đầu tư xây dựng hạ tầng khu Dân cư - Dịch vụ Phước Yên, huyện Long Hồ</t>
  </si>
  <si>
    <t>Số vốn còn lại</t>
  </si>
  <si>
    <t>Kè chống sạt lở bờ sông Cái Vồn Lớn và sông Cái Vồn Nhỏ (đoạn từ giáp với sông Hậu đến cầu Đông Thành), xã Mỹ Hòa, thị xã Bình Minh</t>
  </si>
  <si>
    <t>Cải tạo, nâng cấp Bệnh viện đa khoa tỉnh Vĩnh Long (giai đoạn 2)</t>
  </si>
  <si>
    <t>Nâng cấp, mở rộng hệ thống quản lý văn bản và điều hành với chức năng quản lý tài liệu lưu trữ điện tử</t>
  </si>
  <si>
    <t>Lĩnh vực Công trình công cộng tại các đô thị</t>
  </si>
  <si>
    <t>Dự án Phát triển đô thị và tăng cường khả năng thích ứng biến đổi khí hậu thành phố Vĩnh Long, tỉnh Vĩnh Long</t>
  </si>
  <si>
    <t>Xây dựng công trình giao thông nông thôn, vùng sâu, vùng xa (theo Nghị quyết Trung ương 7) thuộc huyện Bình Minh tỉnh Vĩnh Long</t>
  </si>
  <si>
    <t>Xây dựng công trình giao thông nông thôn, vùng sâu, vùng xa (theo Nghị quyết Trung ương 7) thuộc huyện Trà Ôn tỉnh Vĩnh Long</t>
  </si>
  <si>
    <t>Nâng cấp, mở rộng đường Nguyễn Chí Thanh, phường 5, thành phố Vĩnh Long</t>
  </si>
  <si>
    <t>Xây dựng, cải tạo, sửa chữa nhà vệ sinh các trường học do UBND huyện Long Hồ quản lý</t>
  </si>
  <si>
    <t>Cải tạo, nâng cấp Trường tiểu học Thạnh Quới A, huyện Long Hồ</t>
  </si>
  <si>
    <t>Dự án thuộc chương trình phát triển giáo dục trung học giai đoạn 2 (GDTrH2), tỉnh Vĩnh Long</t>
  </si>
  <si>
    <t>Xây dựng, cải tạo, sửa chữa nhà vệ sinh các trường tiểu học do UBND thành phố Vĩnh Long quản lý</t>
  </si>
  <si>
    <t>Xây dựng, cải tạo, sửa chữa nhà vệ sinh các trường mầm non và trung học cơ sở do UBND thành phố Vĩnh Long quản lý</t>
  </si>
  <si>
    <t>Nhà bia kỷ niệm thành lập chi bộ Đảng đầu tiên tỉnh Vĩnh Long</t>
  </si>
  <si>
    <t>Công viên tượng đài Tiểu đoàn 857</t>
  </si>
  <si>
    <t>Trường Trung học phổ thông Tân An Luông, huyện Vũng Liêm</t>
  </si>
  <si>
    <t>Xây dựng chính quyền điện tử tỉnh Vĩnh Long</t>
  </si>
  <si>
    <t>Số dự án/công trình</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</si>
</sst>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41" formatCode="_-* #,##0\ _₫_-;\-* #,##0\ _₫_-;_-* &quot;-&quot;\ _₫_-;_-@_-"/>
    <numFmt numFmtId="43" formatCode="_-* #,##0.00\ _₫_-;\-* #,##0.00\ _₫_-;_-* &quot;-&quot;??\ _₫_-;_-@_-"/>
    <numFmt numFmtId="164" formatCode="_(* #,##0_);_(* \(#,##0\);_(* &quot;-&quot;_);_(@_)"/>
    <numFmt numFmtId="165" formatCode="_(* #,##0.00_);_(* \(#,##0.00\);_(* &quot;-&quot;??_);_(@_)"/>
    <numFmt numFmtId="166" formatCode="_(* #,##0_);_(* \(#,##0\);_(* &quot;-&quot;??_);_(@_)"/>
    <numFmt numFmtId="167" formatCode="_(* #,##0_);_(* \(#,##0\);_(* \-??_);_(@_)"/>
    <numFmt numFmtId="168" formatCode="_-&quot;$&quot;* #,##0_-;\-&quot;$&quot;* #,##0_-;_-&quot;$&quot;* &quot;-&quot;_-;_-@_-"/>
    <numFmt numFmtId="169" formatCode="&quot;\&quot;#,##0.00;[Red]&quot;\&quot;&quot;\&quot;&quot;\&quot;&quot;\&quot;&quot;\&quot;&quot;\&quot;\-#,##0.00"/>
    <numFmt numFmtId="170" formatCode="&quot;\&quot;#,##0;[Red]&quot;\&quot;&quot;\&quot;\-#,##0"/>
    <numFmt numFmtId="171" formatCode="_-* ###&quot;,&quot;0&quot;.&quot;00\ _$_-;\-* ###&quot;,&quot;0&quot;.&quot;00\ _$_-;_-* &quot;-&quot;??\ _$_-;_-@_-"/>
    <numFmt numFmtId="172" formatCode="&quot;.&quot;###&quot;,&quot;0&quot;.&quot;00_);\(&quot;.&quot;###&quot;,&quot;0&quot;.&quot;00\)"/>
    <numFmt numFmtId="173" formatCode="_-* #,##0_$_-;\-* #,##0_$_-;_-* &quot;-&quot;_$_-;_-@_-"/>
    <numFmt numFmtId="174" formatCode="_-* #,##0\ _®_-;\-* #,##0\ _®_-;_-* &quot;-&quot;\ _®_-;_-@_-"/>
    <numFmt numFmtId="175" formatCode="_-* #,##0_-;\-* #,##0_-;_-* &quot;-&quot;_-;_-@_-"/>
    <numFmt numFmtId="176" formatCode="_-* #,##0.00_-;\-* #,##0.00_-;_-* &quot;-&quot;??_-;_-@_-"/>
    <numFmt numFmtId="177" formatCode="&quot;Rp&quot;#,##0_);[Red]\(&quot;Rp&quot;#,##0\)"/>
    <numFmt numFmtId="178" formatCode="_(&quot;$&quot;* #,##0_);_(&quot;$&quot;* \(#,##0\);_(&quot;$&quot;* &quot;-&quot;_);_(@_)"/>
    <numFmt numFmtId="179" formatCode="_-* #,##0\ _F_-;\-* #,##0\ _F_-;_-* &quot;-&quot;\ _F_-;_-@_-"/>
    <numFmt numFmtId="180" formatCode="_-* #,##0.00\ _F_-;\-* #,##0.00\ _F_-;_-* &quot;-&quot;??\ _F_-;_-@_-"/>
    <numFmt numFmtId="181" formatCode="_(&quot;$&quot;\ * #,##0_);_(&quot;$&quot;\ * \(#,##0\);_(&quot;$&quot;\ * &quot;-&quot;_);_(@_)"/>
    <numFmt numFmtId="182" formatCode="_-* #,##0\ &quot;F&quot;_-;\-* #,##0\ &quot;F&quot;_-;_-* &quot;-&quot;\ &quot;F&quot;_-;_-@_-"/>
    <numFmt numFmtId="183" formatCode="_ &quot;\&quot;* #,##0_ ;_ &quot;\&quot;* \-#,##0_ ;_ &quot;\&quot;* &quot;-&quot;_ ;_ @_ "/>
    <numFmt numFmtId="184" formatCode="_-* #,##0&quot;$&quot;_-;\-* #,##0&quot;$&quot;_-;_-* &quot;-&quot;&quot;$&quot;_-;_-@_-"/>
    <numFmt numFmtId="185" formatCode="_-* #,##0.00&quot;$&quot;_-;\-* #,##0.00&quot;$&quot;_-;_-* &quot;-&quot;??&quot;$&quot;_-;_-@_-"/>
    <numFmt numFmtId="186" formatCode="&quot;SFr.&quot;\ #,##0.00;[Red]&quot;SFr.&quot;\ \-#,##0.00"/>
    <numFmt numFmtId="187" formatCode="&quot;SFr.&quot;\ #,##0.00;&quot;SFr.&quot;\ \-#,##0.00"/>
    <numFmt numFmtId="188" formatCode="_ &quot;SFr.&quot;\ * #,##0_ ;_ &quot;SFr.&quot;\ * \-#,##0_ ;_ &quot;SFr.&quot;\ * &quot;-&quot;_ ;_ @_ "/>
    <numFmt numFmtId="189" formatCode="_ * #,##0_ ;_ * \-#,##0_ ;_ * &quot;-&quot;_ ;_ @_ "/>
    <numFmt numFmtId="190" formatCode="_ * #,##0.00_ ;_ * \-#,##0.00_ ;_ * &quot;-&quot;??_ ;_ @_ "/>
    <numFmt numFmtId="191" formatCode="_-* #,##0.00_$_-;\-* #,##0.00_$_-;_-* &quot;-&quot;??_$_-;_-@_-"/>
    <numFmt numFmtId="192" formatCode=";;"/>
    <numFmt numFmtId="193" formatCode="#,##0.0_);\(#,##0.0\)"/>
    <numFmt numFmtId="194" formatCode="0.0%"/>
    <numFmt numFmtId="195" formatCode="&quot;$&quot;#,##0.00"/>
    <numFmt numFmtId="196" formatCode="_ * #,##0.00_)&quot;£&quot;_ ;_ * \(#,##0.00\)&quot;£&quot;_ ;_ * &quot;-&quot;??_)&quot;£&quot;_ ;_ @_ "/>
    <numFmt numFmtId="197" formatCode="_-&quot;$&quot;* #,##0.00_-;\-&quot;$&quot;* #,##0.00_-;_-&quot;$&quot;* &quot;-&quot;??_-;_-@_-"/>
    <numFmt numFmtId="198" formatCode="0.0%;\(0.0%\)"/>
    <numFmt numFmtId="199" formatCode="_-* #,##0.00\ &quot;F&quot;_-;\-* #,##0.00\ &quot;F&quot;_-;_-* &quot;-&quot;??\ &quot;F&quot;_-;_-@_-"/>
    <numFmt numFmtId="200" formatCode="0.000_)"/>
    <numFmt numFmtId="201" formatCode="_-* #,##0.00\ _€_-;\-* #,##0.00\ _€_-;_-* &quot;-&quot;??\ _€_-;_-@_-"/>
    <numFmt numFmtId="202" formatCode="_-* #,##0.00\ _V_N_D_-;\-* #,##0.00\ _V_N_D_-;_-* &quot;-&quot;??\ _V_N_D_-;_-@_-"/>
    <numFmt numFmtId="203" formatCode="#\ ###\ ###"/>
    <numFmt numFmtId="204" formatCode="_ &quot;R&quot;\ * #,##0_ ;_ &quot;R&quot;\ * \-#,##0_ ;_ &quot;R&quot;\ * &quot;-&quot;_ ;_ @_ "/>
    <numFmt numFmtId="205" formatCode="\$#,##0\ ;\(\$#,##0\)"/>
    <numFmt numFmtId="206" formatCode="#\ ###\ ##0.0"/>
    <numFmt numFmtId="207" formatCode="#\ ###\ ###\ .00"/>
    <numFmt numFmtId="208" formatCode="_-[$€-2]* #,##0.00_-;\-[$€-2]* #,##0.00_-;_-[$€-2]* &quot;-&quot;??_-"/>
    <numFmt numFmtId="209" formatCode="_(* #,##0.000000_);_(* \(#,##0.000000\);_(* &quot;-&quot;??_);_(@_)"/>
    <numFmt numFmtId="210" formatCode="#."/>
    <numFmt numFmtId="211" formatCode="&quot;$&quot;#,##0_);\(&quot;$&quot;#,##0\)"/>
    <numFmt numFmtId="212" formatCode="0.000"/>
    <numFmt numFmtId="213" formatCode="_-&quot;£&quot;* #,##0_-;\-&quot;£&quot;* #,##0_-;_-&quot;£&quot;* &quot;-&quot;_-;_-@_-"/>
    <numFmt numFmtId="214" formatCode="0.0000"/>
    <numFmt numFmtId="215" formatCode="#,##0\ &quot;$&quot;_);[Red]\(#,##0\ &quot;$&quot;\)"/>
    <numFmt numFmtId="216" formatCode="&quot;$&quot;###,0&quot;.&quot;00_);[Red]\(&quot;$&quot;###,0&quot;.&quot;00\)"/>
    <numFmt numFmtId="217" formatCode="&quot;\&quot;#,##0;[Red]\-&quot;\&quot;#,##0"/>
    <numFmt numFmtId="218" formatCode="&quot;\&quot;#,##0.00;\-&quot;\&quot;#,##0.00"/>
    <numFmt numFmtId="219" formatCode="&quot;VND&quot;#,##0_);[Red]\(&quot;VND&quot;#,##0\)"/>
    <numFmt numFmtId="220" formatCode="_-* #,##0.00\ _ã_ð_í_._-;\-* #,##0.00\ _ã_ð_í_._-;_-* &quot;-&quot;??\ _ã_ð_í_._-;_-@_-"/>
    <numFmt numFmtId="221" formatCode="#,##0.000_);\(#,##0.000\)"/>
    <numFmt numFmtId="222" formatCode="#"/>
    <numFmt numFmtId="223" formatCode="&quot;¡Ì&quot;#,##0;[Red]\-&quot;¡Ì&quot;#,##0"/>
    <numFmt numFmtId="224" formatCode="#,##0.00\ &quot;F&quot;;[Red]\-#,##0.00\ &quot;F&quot;"/>
    <numFmt numFmtId="225" formatCode="_(* #.##0.00_);_(* \(#.##0.00\);_(* &quot;-&quot;??_);_(@_)"/>
    <numFmt numFmtId="226" formatCode="#,##0.00\ \ \ \ "/>
    <numFmt numFmtId="227" formatCode="_ * #.##._ ;_ * \-#.##._ ;_ * &quot;-&quot;??_ ;_ @_ⴆ"/>
    <numFmt numFmtId="228" formatCode="#,##0\ &quot;F&quot;;[Red]\-#,##0\ &quot;F&quot;"/>
    <numFmt numFmtId="229" formatCode="_-* ###,0&quot;.&quot;00_-;\-* ###,0&quot;.&quot;00_-;_-* &quot;-&quot;??_-;_-@_-"/>
    <numFmt numFmtId="230" formatCode="_-* #,##0\ _F_-;\-* #,##0\ _F_-;_-* &quot;-&quot;??\ _F_-;_-@_-"/>
    <numFmt numFmtId="231" formatCode="0.000\ "/>
    <numFmt numFmtId="232" formatCode="#,##0\ &quot;Lt&quot;;[Red]\-#,##0\ &quot;Lt&quot;"/>
    <numFmt numFmtId="233" formatCode="#,##0.00\ &quot;F&quot;;\-#,##0.00\ &quot;F&quot;"/>
    <numFmt numFmtId="234" formatCode="&quot;$&quot;#,##0_);[Red]\(&quot;$&quot;#,##0\)"/>
    <numFmt numFmtId="235" formatCode="&quot;\&quot;#,##0;&quot;\&quot;&quot;\&quot;&quot;\&quot;&quot;\&quot;&quot;\&quot;&quot;\&quot;&quot;\&quot;\-#,##0"/>
    <numFmt numFmtId="236" formatCode="_(&quot;$&quot;* #,##0.00_);_(&quot;$&quot;* \(#,##0.00\);_(&quot;$&quot;* &quot;-&quot;??_);_(@_)"/>
    <numFmt numFmtId="237" formatCode="_ &quot;\&quot;* #,##0.00_ ;_ &quot;\&quot;* \-#,##0.00_ ;_ &quot;\&quot;* &quot;-&quot;??_ ;_ @_ "/>
    <numFmt numFmtId="238" formatCode="#,##0&quot;$&quot;;[Red]\-#,##0&quot;$&quot;"/>
  </numFmts>
  <fonts count="103">
    <font>
      <sz val="10"/>
      <name val="Arial"/>
      <family val="2"/>
    </font>
    <font>
      <sz val="10"/>
      <name val="Arial"/>
      <family val="2"/>
    </font>
    <font>
      <b/>
      <i/>
      <sz val="16"/>
      <name val="Times New Roman"/>
      <family val="1"/>
    </font>
    <font>
      <sz val="13"/>
      <name val="Times New Roman"/>
      <family val="1"/>
    </font>
    <font>
      <b/>
      <sz val="22"/>
      <name val="Times New Roman"/>
      <family val="1"/>
    </font>
    <font>
      <i/>
      <sz val="14"/>
      <name val="Times New Roman"/>
      <family val="1"/>
    </font>
    <font>
      <i/>
      <sz val="13"/>
      <name val="Times New Roman"/>
      <family val="1"/>
    </font>
    <font>
      <b/>
      <sz val="13"/>
      <name val="Times New Roman"/>
      <family val="1"/>
    </font>
    <font>
      <sz val="10"/>
      <name val="Arial"/>
      <family val="2"/>
      <charset val="163"/>
    </font>
    <font>
      <b/>
      <sz val="15"/>
      <name val="Times New Roman"/>
      <family val="1"/>
    </font>
    <font>
      <sz val="11"/>
      <color indexed="8"/>
      <name val="Calibri"/>
      <family val="2"/>
    </font>
    <font>
      <b/>
      <sz val="13"/>
      <name val="Times New Roman"/>
      <family val="1"/>
      <charset val="163"/>
    </font>
    <font>
      <b/>
      <sz val="13"/>
      <color rgb="FFFF0000"/>
      <name val="Times New Roman"/>
      <family val="1"/>
    </font>
    <font>
      <b/>
      <i/>
      <sz val="13"/>
      <name val="Times New Roman"/>
      <family val="1"/>
    </font>
    <font>
      <b/>
      <i/>
      <sz val="13"/>
      <color rgb="FFFF0000"/>
      <name val="Times New Roman"/>
      <family val="1"/>
    </font>
    <font>
      <sz val="11"/>
      <color theme="1"/>
      <name val="Calibri"/>
      <family val="2"/>
      <scheme val="minor"/>
    </font>
    <font>
      <sz val="13"/>
      <color rgb="FFFF0000"/>
      <name val="Times New Roman"/>
      <family val="1"/>
    </font>
    <font>
      <sz val="13"/>
      <name val="Times New Roman"/>
      <family val="1"/>
      <charset val="163"/>
    </font>
    <font>
      <b/>
      <sz val="13"/>
      <color theme="1"/>
      <name val="Times New Roman"/>
      <family val="1"/>
    </font>
    <font>
      <sz val="13"/>
      <color theme="1"/>
      <name val="Times New Roman"/>
      <family val="1"/>
    </font>
    <font>
      <sz val="14"/>
      <name val="Times New Roman"/>
      <family val="1"/>
      <charset val="163"/>
    </font>
    <font>
      <sz val="14"/>
      <color indexed="8"/>
      <name val="Times New Roman"/>
      <family val="1"/>
      <charset val="163"/>
    </font>
    <font>
      <b/>
      <sz val="20"/>
      <name val="Times New Roman"/>
      <family val="1"/>
    </font>
    <font>
      <sz val="15"/>
      <name val="Times New Roman"/>
      <family val="1"/>
    </font>
    <font>
      <b/>
      <i/>
      <sz val="13"/>
      <color indexed="8"/>
      <name val="Times New Roman"/>
      <family val="1"/>
    </font>
    <font>
      <b/>
      <i/>
      <sz val="15"/>
      <name val="Times New Roman"/>
      <family val="1"/>
    </font>
    <font>
      <sz val="13"/>
      <color rgb="FF000000"/>
      <name val="Times New Roman"/>
      <family val="1"/>
    </font>
    <font>
      <sz val="13"/>
      <color indexed="8"/>
      <name val="Times New Roman"/>
      <family val="1"/>
    </font>
    <font>
      <sz val="12"/>
      <name val="VNI-Times"/>
    </font>
    <font>
      <sz val="11"/>
      <name val="Calibri"/>
      <family val="2"/>
    </font>
    <font>
      <sz val="12"/>
      <name val=".VnTime"/>
      <family val="2"/>
    </font>
    <font>
      <sz val="12"/>
      <name val="돋움체"/>
      <family val="3"/>
      <charset val="129"/>
    </font>
    <font>
      <sz val="10"/>
      <name val="VNI-Times"/>
    </font>
    <font>
      <sz val="10"/>
      <name val="Helv"/>
      <family val="2"/>
    </font>
    <font>
      <sz val="10"/>
      <name val="MS Sans Serif"/>
      <family val="2"/>
    </font>
    <font>
      <sz val="10"/>
      <name val="Times New Roman"/>
      <family val="1"/>
    </font>
    <font>
      <b/>
      <u/>
      <sz val="14"/>
      <color indexed="8"/>
      <name val=".VnBook-AntiquaH"/>
      <family val="2"/>
    </font>
    <font>
      <sz val="12"/>
      <color indexed="10"/>
      <name val=".VnArial Narrow"/>
      <family val="2"/>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0"/>
      <name val=".vntime"/>
      <family val="2"/>
    </font>
    <font>
      <sz val="11"/>
      <color theme="0"/>
      <name val="Calibri"/>
      <family val="2"/>
      <scheme val="minor"/>
    </font>
    <font>
      <sz val="8"/>
      <name val="Times New Roman"/>
      <family val="1"/>
    </font>
    <font>
      <sz val="11"/>
      <color rgb="FF9C0006"/>
      <name val="Calibri"/>
      <family val="2"/>
      <scheme val="minor"/>
    </font>
    <font>
      <sz val="11"/>
      <name val="돋움"/>
      <family val="2"/>
      <charset val="129"/>
    </font>
    <font>
      <b/>
      <sz val="11"/>
      <color rgb="FFFA7D00"/>
      <name val="Calibri"/>
      <family val="2"/>
      <scheme val="minor"/>
    </font>
    <font>
      <b/>
      <sz val="10"/>
      <name val="Helv"/>
      <family val="2"/>
    </font>
    <font>
      <sz val="11"/>
      <color theme="1"/>
      <name val="Calibri"/>
      <family val="2"/>
      <charset val="163"/>
      <scheme val="minor"/>
    </font>
    <font>
      <sz val="11"/>
      <color indexed="8"/>
      <name val="Arial"/>
      <family val="2"/>
      <charset val="163"/>
    </font>
    <font>
      <sz val="11"/>
      <color indexed="8"/>
      <name val="Arial"/>
      <family val="2"/>
    </font>
    <font>
      <b/>
      <sz val="11"/>
      <color theme="0"/>
      <name val="Calibri"/>
      <family val="2"/>
      <scheme val="minor"/>
    </font>
    <font>
      <sz val="10"/>
      <color indexed="8"/>
      <name val="Arial"/>
      <family val="2"/>
    </font>
    <font>
      <i/>
      <sz val="11"/>
      <color rgb="FF7F7F7F"/>
      <name val="Calibri"/>
      <family val="2"/>
      <scheme val="minor"/>
    </font>
    <font>
      <sz val="13"/>
      <color rgb="FF006100"/>
      <name val="Times New Roman"/>
      <family val="2"/>
    </font>
    <font>
      <sz val="11"/>
      <color rgb="FF006100"/>
      <name val="Calibri"/>
      <family val="2"/>
      <scheme val="minor"/>
    </font>
    <font>
      <sz val="8"/>
      <name val="Arial"/>
      <family val="2"/>
    </font>
    <font>
      <b/>
      <sz val="12"/>
      <name val="Helv"/>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
      <color indexed="8"/>
      <name val="Courier"/>
      <family val="3"/>
    </font>
    <font>
      <u/>
      <sz val="12"/>
      <color indexed="12"/>
      <name val="Times New Roman"/>
      <family val="1"/>
    </font>
    <font>
      <sz val="11"/>
      <color rgb="FF3F3F76"/>
      <name val="Calibri"/>
      <family val="2"/>
      <scheme val="minor"/>
    </font>
    <font>
      <u/>
      <sz val="12"/>
      <color indexed="12"/>
      <name val="Arial"/>
      <family val="2"/>
    </font>
    <font>
      <sz val="12"/>
      <name val="Arial"/>
      <family val="2"/>
    </font>
    <font>
      <sz val="11"/>
      <color rgb="FFFA7D00"/>
      <name val="Calibri"/>
      <family val="2"/>
      <scheme val="minor"/>
    </font>
    <font>
      <sz val="10"/>
      <name val="Helv"/>
    </font>
    <font>
      <b/>
      <sz val="11"/>
      <name val="Helv"/>
      <family val="2"/>
    </font>
    <font>
      <sz val="11"/>
      <color rgb="FF9C6500"/>
      <name val="Calibri"/>
      <family val="2"/>
      <scheme val="minor"/>
    </font>
    <font>
      <sz val="10"/>
      <name val="VNtimes new roman"/>
      <family val="2"/>
    </font>
    <font>
      <sz val="11"/>
      <color theme="1"/>
      <name val="Calibri"/>
      <family val="2"/>
    </font>
    <font>
      <sz val="10"/>
      <name val="Arial"/>
      <family val="2"/>
      <charset val="1"/>
    </font>
    <font>
      <sz val="13"/>
      <color theme="1"/>
      <name val="Times New Roman"/>
      <family val="2"/>
    </font>
    <font>
      <sz val="11"/>
      <color rgb="FF000000"/>
      <name val="Calibri"/>
      <family val="2"/>
      <scheme val="minor"/>
    </font>
    <font>
      <sz val="12"/>
      <color theme="1"/>
      <name val="Times New Roman"/>
      <family val="2"/>
    </font>
    <font>
      <sz val="9"/>
      <name val="Arial"/>
      <family val="2"/>
    </font>
    <font>
      <sz val="12"/>
      <color theme="1"/>
      <name val="Times New Roman"/>
      <family val="2"/>
      <charset val="163"/>
    </font>
    <font>
      <sz val="12"/>
      <name val="Times New Roman"/>
      <family val="1"/>
      <charset val="163"/>
    </font>
    <font>
      <sz val="11"/>
      <color indexed="8"/>
      <name val="Calibri"/>
      <family val="2"/>
      <charset val="1"/>
    </font>
    <font>
      <b/>
      <sz val="11"/>
      <color rgb="FF3F3F3F"/>
      <name val="Calibri"/>
      <family val="2"/>
      <scheme val="minor"/>
    </font>
    <font>
      <b/>
      <sz val="18"/>
      <color theme="3"/>
      <name val="Cambria"/>
      <family val="2"/>
      <scheme val="major"/>
    </font>
    <font>
      <sz val="10"/>
      <color rgb="FF000000"/>
      <name val="Arial"/>
      <family val="2"/>
      <charset val="163"/>
    </font>
    <font>
      <sz val="11"/>
      <color indexed="8"/>
      <name val="Helvetica Neue"/>
      <family val="2"/>
    </font>
    <font>
      <sz val="11"/>
      <color indexed="8"/>
      <name val="Helvetica Neue"/>
    </font>
    <font>
      <b/>
      <sz val="11"/>
      <color theme="1"/>
      <name val="Calibri"/>
      <family val="2"/>
      <scheme val="minor"/>
    </font>
    <font>
      <sz val="11"/>
      <color rgb="FFFF0000"/>
      <name val="Calibri"/>
      <family val="2"/>
      <scheme val="minor"/>
    </font>
    <font>
      <sz val="11"/>
      <name val="–¾’©"/>
      <family val="1"/>
      <charset val="128"/>
    </font>
    <font>
      <b/>
      <sz val="11"/>
      <name val="Arial"/>
      <family val="2"/>
    </font>
    <font>
      <sz val="13"/>
      <name val=".VnTime"/>
      <family val="2"/>
    </font>
    <font>
      <b/>
      <sz val="12"/>
      <color indexed="8"/>
      <name val="Arial"/>
      <family val="2"/>
    </font>
    <font>
      <sz val="12"/>
      <color indexed="8"/>
      <name val="Arial"/>
      <family val="2"/>
    </font>
    <font>
      <i/>
      <sz val="12"/>
      <color indexed="8"/>
      <name val="Arial"/>
      <family val="2"/>
    </font>
    <font>
      <sz val="12"/>
      <color indexed="14"/>
      <name val="Arial"/>
      <family val="2"/>
    </font>
    <font>
      <b/>
      <sz val="11"/>
      <name val="Times New Roman"/>
      <family val="1"/>
    </font>
    <font>
      <b/>
      <sz val="12"/>
      <name val="VNI-Times"/>
    </font>
    <font>
      <sz val="10"/>
      <name val=".VnAvant"/>
      <family val="2"/>
    </font>
    <font>
      <sz val="10"/>
      <name val=".VnArial"/>
      <family val="2"/>
    </font>
    <font>
      <sz val="14"/>
      <name val=".VnArial"/>
      <family val="2"/>
    </font>
    <font>
      <sz val="12"/>
      <name val="바탕체"/>
      <family val="3"/>
    </font>
    <font>
      <sz val="10"/>
      <name val="명조"/>
      <family val="3"/>
      <charset val="129"/>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4" tint="0.79995117038483843"/>
        <bgColor indexed="65"/>
      </patternFill>
    </fill>
    <fill>
      <patternFill patternType="solid">
        <fgColor indexed="31"/>
      </patternFill>
    </fill>
    <fill>
      <patternFill patternType="solid">
        <fgColor theme="5" tint="0.79995117038483843"/>
        <bgColor indexed="65"/>
      </patternFill>
    </fill>
    <fill>
      <patternFill patternType="solid">
        <fgColor indexed="45"/>
      </patternFill>
    </fill>
    <fill>
      <patternFill patternType="solid">
        <fgColor theme="6" tint="0.79995117038483843"/>
        <bgColor indexed="65"/>
      </patternFill>
    </fill>
    <fill>
      <patternFill patternType="solid">
        <fgColor indexed="42"/>
      </patternFill>
    </fill>
    <fill>
      <patternFill patternType="solid">
        <fgColor theme="7" tint="0.79995117038483843"/>
        <bgColor indexed="65"/>
      </patternFill>
    </fill>
    <fill>
      <patternFill patternType="solid">
        <fgColor indexed="46"/>
      </patternFill>
    </fill>
    <fill>
      <patternFill patternType="solid">
        <fgColor theme="8" tint="0.79995117038483843"/>
        <bgColor indexed="65"/>
      </patternFill>
    </fill>
    <fill>
      <patternFill patternType="solid">
        <fgColor indexed="27"/>
      </patternFill>
    </fill>
    <fill>
      <patternFill patternType="solid">
        <fgColor theme="9" tint="0.79995117038483843"/>
        <bgColor indexed="65"/>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4" tint="0.39994506668294322"/>
        <bgColor indexed="65"/>
      </patternFill>
    </fill>
    <fill>
      <patternFill patternType="solid">
        <fgColor indexed="30"/>
      </patternFill>
    </fill>
    <fill>
      <patternFill patternType="solid">
        <fgColor theme="5" tint="0.39994506668294322"/>
        <bgColor indexed="65"/>
      </patternFill>
    </fill>
    <fill>
      <patternFill patternType="solid">
        <fgColor theme="6" tint="0.39994506668294322"/>
        <bgColor indexed="65"/>
      </patternFill>
    </fill>
    <fill>
      <patternFill patternType="solid">
        <fgColor theme="7" tint="0.39994506668294322"/>
        <bgColor indexed="65"/>
      </patternFill>
    </fill>
    <fill>
      <patternFill patternType="solid">
        <fgColor indexed="36"/>
      </patternFill>
    </fill>
    <fill>
      <patternFill patternType="solid">
        <fgColor theme="8" tint="0.39994506668294322"/>
        <bgColor indexed="65"/>
      </patternFill>
    </fill>
    <fill>
      <patternFill patternType="solid">
        <fgColor indexed="49"/>
      </patternFill>
    </fill>
    <fill>
      <patternFill patternType="solid">
        <fgColor theme="9" tint="0.39994506668294322"/>
        <bgColor indexed="6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theme="4" tint="0.399945066682943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style="medium">
        <color indexed="0"/>
      </right>
      <top/>
      <bottom/>
      <diagonal/>
    </border>
  </borders>
  <cellStyleXfs count="2820">
    <xf numFmtId="0" fontId="0" fillId="0" borderId="0"/>
    <xf numFmtId="165" fontId="8"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0" fontId="8" fillId="0" borderId="0"/>
    <xf numFmtId="165" fontId="15" fillId="0" borderId="0" applyFont="0" applyFill="0" applyBorder="0" applyAlignment="0" applyProtection="0"/>
    <xf numFmtId="165" fontId="15" fillId="0" borderId="0" applyFont="0" applyFill="0" applyBorder="0" applyAlignment="0" applyProtection="0"/>
    <xf numFmtId="9" fontId="1" fillId="0" borderId="0" applyFont="0" applyFill="0" applyBorder="0" applyAlignment="0" applyProtection="0"/>
    <xf numFmtId="0" fontId="8" fillId="0" borderId="0"/>
    <xf numFmtId="168" fontId="28"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3" fontId="29" fillId="0" borderId="11"/>
    <xf numFmtId="3" fontId="31" fillId="0" borderId="11"/>
    <xf numFmtId="3" fontId="29" fillId="0" borderId="11"/>
    <xf numFmtId="3" fontId="29" fillId="0" borderId="11"/>
    <xf numFmtId="166" fontId="29" fillId="0" borderId="16" applyFont="0" applyBorder="0"/>
    <xf numFmtId="166" fontId="29" fillId="0" borderId="16" applyFont="0" applyBorder="0"/>
    <xf numFmtId="0" fontId="29" fillId="0" borderId="0"/>
    <xf numFmtId="0" fontId="29" fillId="0" borderId="0"/>
    <xf numFmtId="169" fontId="1" fillId="0" borderId="0" applyFont="0" applyFill="0" applyBorder="0" applyAlignment="0" applyProtection="0"/>
    <xf numFmtId="0" fontId="29" fillId="0" borderId="0" applyFont="0" applyFill="0" applyBorder="0" applyAlignment="0" applyProtection="0"/>
    <xf numFmtId="170" fontId="1" fillId="0" borderId="0" applyFont="0" applyFill="0" applyBorder="0" applyAlignment="0" applyProtection="0"/>
    <xf numFmtId="171" fontId="30" fillId="0" borderId="0" applyFont="0" applyFill="0" applyBorder="0" applyAlignment="0" applyProtection="0"/>
    <xf numFmtId="170" fontId="1"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1"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0" fontId="1" fillId="0" borderId="0" applyNumberFormat="0" applyFill="0" applyBorder="0" applyAlignment="0" applyProtection="0"/>
    <xf numFmtId="165" fontId="1" fillId="0" borderId="0" applyFont="0" applyFill="0" applyBorder="0" applyAlignment="0" applyProtection="0"/>
    <xf numFmtId="0" fontId="29" fillId="0" borderId="17"/>
    <xf numFmtId="0" fontId="29" fillId="0" borderId="17"/>
    <xf numFmtId="173" fontId="29" fillId="0" borderId="0" applyFont="0" applyFill="0" applyBorder="0" applyAlignment="0" applyProtection="0"/>
    <xf numFmtId="174" fontId="1" fillId="0" borderId="0" applyFont="0" applyFill="0" applyBorder="0" applyAlignment="0" applyProtection="0"/>
    <xf numFmtId="175"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0" fontId="2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9" fillId="0" borderId="0"/>
    <xf numFmtId="0" fontId="1" fillId="0" borderId="0" applyNumberFormat="0" applyFill="0" applyBorder="0" applyAlignment="0" applyProtection="0"/>
    <xf numFmtId="178" fontId="32" fillId="0" borderId="0" applyFont="0" applyFill="0" applyBorder="0" applyAlignment="0" applyProtection="0"/>
    <xf numFmtId="179" fontId="29" fillId="0" borderId="0" applyFont="0" applyFill="0" applyBorder="0" applyAlignment="0" applyProtection="0"/>
    <xf numFmtId="178" fontId="3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xf numFmtId="0" fontId="33" fillId="0" borderId="0"/>
    <xf numFmtId="178" fontId="3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xf numFmtId="0" fontId="33" fillId="0" borderId="0"/>
    <xf numFmtId="0" fontId="33"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xf numFmtId="178" fontId="32" fillId="0" borderId="0" applyFont="0" applyFill="0" applyBorder="0" applyAlignment="0" applyProtection="0"/>
    <xf numFmtId="168" fontId="28" fillId="0" borderId="0" applyFont="0" applyFill="0" applyBorder="0" applyAlignment="0" applyProtection="0"/>
    <xf numFmtId="176" fontId="28"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8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75" fontId="28" fillId="0" borderId="0" applyFont="0" applyFill="0" applyBorder="0" applyAlignment="0" applyProtection="0"/>
    <xf numFmtId="178" fontId="32" fillId="0" borderId="0" applyFont="0" applyFill="0" applyBorder="0" applyAlignment="0" applyProtection="0"/>
    <xf numFmtId="181" fontId="32" fillId="0" borderId="0" applyFont="0" applyFill="0" applyBorder="0" applyAlignment="0" applyProtection="0"/>
    <xf numFmtId="182" fontId="28" fillId="0" borderId="0" applyFont="0" applyFill="0" applyBorder="0" applyAlignment="0" applyProtection="0"/>
    <xf numFmtId="182"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8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76" fontId="28"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81" fontId="32" fillId="0" borderId="0" applyFont="0" applyFill="0" applyBorder="0" applyAlignment="0" applyProtection="0"/>
    <xf numFmtId="182" fontId="28" fillId="0" borderId="0" applyFont="0" applyFill="0" applyBorder="0" applyAlignment="0" applyProtection="0"/>
    <xf numFmtId="182" fontId="32" fillId="0" borderId="0" applyFont="0" applyFill="0" applyBorder="0" applyAlignment="0" applyProtection="0"/>
    <xf numFmtId="175" fontId="28" fillId="0" borderId="0" applyFont="0" applyFill="0" applyBorder="0" applyAlignment="0" applyProtection="0"/>
    <xf numFmtId="176" fontId="28"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8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75" fontId="28" fillId="0" borderId="0" applyFont="0" applyFill="0" applyBorder="0" applyAlignment="0" applyProtection="0"/>
    <xf numFmtId="168" fontId="28" fillId="0" borderId="0" applyFont="0" applyFill="0" applyBorder="0" applyAlignment="0" applyProtection="0"/>
    <xf numFmtId="0" fontId="33" fillId="0" borderId="0"/>
    <xf numFmtId="0" fontId="34" fillId="0" borderId="0"/>
    <xf numFmtId="178" fontId="3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1" fontId="32" fillId="0" borderId="0" applyFont="0" applyFill="0" applyBorder="0" applyAlignment="0" applyProtection="0"/>
    <xf numFmtId="182" fontId="28" fillId="0" borderId="0" applyFont="0" applyFill="0" applyBorder="0" applyAlignment="0" applyProtection="0"/>
    <xf numFmtId="182" fontId="32" fillId="0" borderId="0" applyFont="0" applyFill="0" applyBorder="0" applyAlignment="0" applyProtection="0"/>
    <xf numFmtId="178" fontId="32" fillId="0" borderId="0" applyFont="0" applyFill="0" applyBorder="0" applyAlignment="0" applyProtection="0"/>
    <xf numFmtId="178" fontId="32" fillId="0" borderId="0" applyFont="0" applyFill="0" applyBorder="0" applyAlignment="0" applyProtection="0"/>
    <xf numFmtId="0" fontId="33" fillId="0" borderId="0"/>
    <xf numFmtId="178" fontId="32" fillId="0" borderId="0" applyFont="0" applyFill="0" applyBorder="0" applyAlignment="0" applyProtection="0"/>
    <xf numFmtId="178" fontId="32" fillId="0" borderId="0" applyFont="0" applyFill="0" applyBorder="0" applyAlignment="0" applyProtection="0"/>
    <xf numFmtId="175" fontId="28"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8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8" fontId="28" fillId="0" borderId="0" applyFont="0" applyFill="0" applyBorder="0" applyAlignment="0" applyProtection="0"/>
    <xf numFmtId="176" fontId="28" fillId="0" borderId="0" applyFont="0" applyFill="0" applyBorder="0" applyAlignment="0" applyProtection="0"/>
    <xf numFmtId="178" fontId="3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xf numFmtId="183" fontId="29" fillId="0" borderId="0" applyFont="0" applyFill="0" applyBorder="0" applyAlignment="0" applyProtection="0"/>
    <xf numFmtId="183" fontId="29"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29" fillId="0" borderId="0"/>
    <xf numFmtId="0" fontId="29" fillId="0" borderId="0"/>
    <xf numFmtId="0" fontId="29" fillId="0" borderId="0"/>
    <xf numFmtId="0" fontId="35" fillId="0" borderId="0"/>
    <xf numFmtId="1" fontId="29" fillId="0" borderId="11" applyBorder="0" applyAlignment="0">
      <alignment horizontal="center"/>
    </xf>
    <xf numFmtId="1" fontId="29" fillId="0" borderId="11" applyBorder="0" applyAlignment="0">
      <alignment horizontal="center"/>
    </xf>
    <xf numFmtId="3" fontId="29" fillId="0" borderId="11"/>
    <xf numFmtId="3" fontId="31" fillId="0" borderId="11"/>
    <xf numFmtId="3" fontId="29" fillId="0" borderId="11"/>
    <xf numFmtId="3" fontId="29" fillId="0" borderId="11"/>
    <xf numFmtId="2" fontId="29" fillId="22" borderId="15">
      <alignment horizontal="center"/>
    </xf>
    <xf numFmtId="3" fontId="31" fillId="0" borderId="11"/>
    <xf numFmtId="2" fontId="29" fillId="22" borderId="15">
      <alignment horizontal="center"/>
    </xf>
    <xf numFmtId="2" fontId="29" fillId="22" borderId="15">
      <alignment horizontal="center"/>
    </xf>
    <xf numFmtId="183" fontId="29" fillId="0" borderId="0" applyFont="0" applyFill="0" applyBorder="0" applyAlignment="0" applyProtection="0"/>
    <xf numFmtId="0" fontId="36" fillId="23" borderId="0"/>
    <xf numFmtId="183" fontId="29" fillId="0" borderId="0" applyFont="0" applyFill="0" applyBorder="0" applyAlignment="0" applyProtection="0"/>
    <xf numFmtId="183" fontId="29" fillId="0" borderId="0" applyFont="0" applyFill="0" applyBorder="0" applyAlignment="0" applyProtection="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0" borderId="0" applyFont="0" applyFill="0" applyBorder="0" applyAlignment="0">
      <alignment horizontal="left"/>
    </xf>
    <xf numFmtId="0" fontId="29" fillId="0" borderId="0" applyFont="0" applyFill="0" applyBorder="0" applyAlignment="0">
      <alignment horizontal="left"/>
    </xf>
    <xf numFmtId="0" fontId="29" fillId="23" borderId="0"/>
    <xf numFmtId="0" fontId="29" fillId="23" borderId="0"/>
    <xf numFmtId="0" fontId="29" fillId="0" borderId="0" applyFont="0" applyFill="0" applyBorder="0" applyAlignment="0">
      <alignment horizontal="left"/>
    </xf>
    <xf numFmtId="0" fontId="29" fillId="0" borderId="0" applyFont="0" applyFill="0" applyBorder="0" applyAlignment="0">
      <alignment horizontal="left"/>
    </xf>
    <xf numFmtId="0" fontId="37" fillId="24" borderId="18" applyFont="0" applyFill="0" applyAlignment="0">
      <alignment vertical="center" wrapText="1"/>
    </xf>
    <xf numFmtId="9" fontId="29" fillId="0" borderId="0" applyBorder="0" applyAlignment="0" applyProtection="0"/>
    <xf numFmtId="0" fontId="29" fillId="23" borderId="0"/>
    <xf numFmtId="0" fontId="38"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15" fillId="25" borderId="0" applyAlignment="0"/>
    <xf numFmtId="0" fontId="29" fillId="26" borderId="0" applyNumberFormat="0" applyBorder="0" applyAlignment="0" applyProtection="0"/>
    <xf numFmtId="0" fontId="15" fillId="25" borderId="0" applyAlignment="0"/>
    <xf numFmtId="0" fontId="29" fillId="26" borderId="0" applyNumberFormat="0" applyBorder="0" applyAlignment="0" applyProtection="0"/>
    <xf numFmtId="0" fontId="29" fillId="26" borderId="0" applyNumberFormat="0" applyBorder="0" applyAlignment="0" applyProtection="0"/>
    <xf numFmtId="0" fontId="15" fillId="27" borderId="0" applyAlignment="0"/>
    <xf numFmtId="0" fontId="29" fillId="28" borderId="0" applyNumberFormat="0" applyBorder="0" applyAlignment="0" applyProtection="0"/>
    <xf numFmtId="0" fontId="15" fillId="27" borderId="0" applyAlignment="0"/>
    <xf numFmtId="0" fontId="29" fillId="28" borderId="0" applyNumberFormat="0" applyBorder="0" applyAlignment="0" applyProtection="0"/>
    <xf numFmtId="0" fontId="29" fillId="28" borderId="0" applyNumberFormat="0" applyBorder="0" applyAlignment="0" applyProtection="0"/>
    <xf numFmtId="0" fontId="15" fillId="29" borderId="0" applyAlignment="0"/>
    <xf numFmtId="0" fontId="29" fillId="30" borderId="0" applyNumberFormat="0" applyBorder="0" applyAlignment="0" applyProtection="0"/>
    <xf numFmtId="0" fontId="15" fillId="29" borderId="0" applyAlignment="0"/>
    <xf numFmtId="0" fontId="29" fillId="30" borderId="0" applyNumberFormat="0" applyBorder="0" applyAlignment="0" applyProtection="0"/>
    <xf numFmtId="0" fontId="29" fillId="30" borderId="0" applyNumberFormat="0" applyBorder="0" applyAlignment="0" applyProtection="0"/>
    <xf numFmtId="0" fontId="15" fillId="31" borderId="0" applyAlignment="0"/>
    <xf numFmtId="0" fontId="29" fillId="32" borderId="0" applyNumberFormat="0" applyBorder="0" applyAlignment="0" applyProtection="0"/>
    <xf numFmtId="0" fontId="15" fillId="31" borderId="0" applyAlignment="0"/>
    <xf numFmtId="0" fontId="29" fillId="32" borderId="0" applyNumberFormat="0" applyBorder="0" applyAlignment="0" applyProtection="0"/>
    <xf numFmtId="0" fontId="29" fillId="32" borderId="0" applyNumberFormat="0" applyBorder="0" applyAlignment="0" applyProtection="0"/>
    <xf numFmtId="0" fontId="15" fillId="33" borderId="0" applyAlignment="0"/>
    <xf numFmtId="0" fontId="29" fillId="34" borderId="0" applyNumberFormat="0" applyBorder="0" applyAlignment="0" applyProtection="0"/>
    <xf numFmtId="0" fontId="15" fillId="33" borderId="0" applyAlignment="0"/>
    <xf numFmtId="0" fontId="29" fillId="34" borderId="0" applyNumberFormat="0" applyBorder="0" applyAlignment="0" applyProtection="0"/>
    <xf numFmtId="0" fontId="29" fillId="34" borderId="0" applyNumberFormat="0" applyBorder="0" applyAlignment="0" applyProtection="0"/>
    <xf numFmtId="0" fontId="15" fillId="35" borderId="0" applyAlignment="0"/>
    <xf numFmtId="0" fontId="29" fillId="36" borderId="0" applyNumberFormat="0" applyBorder="0" applyAlignment="0" applyProtection="0"/>
    <xf numFmtId="0" fontId="15" fillId="35" borderId="0" applyAlignment="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29" fillId="23" borderId="0"/>
    <xf numFmtId="0" fontId="3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29" fillId="23" borderId="0"/>
    <xf numFmtId="0" fontId="40" fillId="0" borderId="0"/>
    <xf numFmtId="0" fontId="29" fillId="0" borderId="0">
      <alignment wrapText="1"/>
    </xf>
    <xf numFmtId="0" fontId="41"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15" fillId="10" borderId="0" applyAlignment="0"/>
    <xf numFmtId="0" fontId="29" fillId="37" borderId="0" applyNumberFormat="0" applyBorder="0" applyAlignment="0" applyProtection="0"/>
    <xf numFmtId="0" fontId="15" fillId="10" borderId="0" applyAlignment="0"/>
    <xf numFmtId="0" fontId="29" fillId="37" borderId="0" applyNumberFormat="0" applyBorder="0" applyAlignment="0" applyProtection="0"/>
    <xf numFmtId="0" fontId="29" fillId="37" borderId="0" applyNumberFormat="0" applyBorder="0" applyAlignment="0" applyProtection="0"/>
    <xf numFmtId="0" fontId="15" fillId="12" borderId="0" applyAlignment="0"/>
    <xf numFmtId="0" fontId="29" fillId="38" borderId="0" applyNumberFormat="0" applyBorder="0" applyAlignment="0" applyProtection="0"/>
    <xf numFmtId="0" fontId="15" fillId="12" borderId="0" applyAlignment="0"/>
    <xf numFmtId="0" fontId="29" fillId="38" borderId="0" applyNumberFormat="0" applyBorder="0" applyAlignment="0" applyProtection="0"/>
    <xf numFmtId="0" fontId="29" fillId="38" borderId="0" applyNumberFormat="0" applyBorder="0" applyAlignment="0" applyProtection="0"/>
    <xf numFmtId="0" fontId="15" fillId="14" borderId="0" applyAlignment="0"/>
    <xf numFmtId="0" fontId="29" fillId="39" borderId="0" applyNumberFormat="0" applyBorder="0" applyAlignment="0" applyProtection="0"/>
    <xf numFmtId="0" fontId="15" fillId="14" borderId="0" applyAlignment="0"/>
    <xf numFmtId="0" fontId="29" fillId="39" borderId="0" applyNumberFormat="0" applyBorder="0" applyAlignment="0" applyProtection="0"/>
    <xf numFmtId="0" fontId="29" fillId="39" borderId="0" applyNumberFormat="0" applyBorder="0" applyAlignment="0" applyProtection="0"/>
    <xf numFmtId="0" fontId="15" fillId="16" borderId="0" applyAlignment="0"/>
    <xf numFmtId="0" fontId="29" fillId="32" borderId="0" applyNumberFormat="0" applyBorder="0" applyAlignment="0" applyProtection="0"/>
    <xf numFmtId="0" fontId="15" fillId="16" borderId="0" applyAlignment="0"/>
    <xf numFmtId="0" fontId="29" fillId="32" borderId="0" applyNumberFormat="0" applyBorder="0" applyAlignment="0" applyProtection="0"/>
    <xf numFmtId="0" fontId="29" fillId="32" borderId="0" applyNumberFormat="0" applyBorder="0" applyAlignment="0" applyProtection="0"/>
    <xf numFmtId="0" fontId="15" fillId="18" borderId="0" applyAlignment="0"/>
    <xf numFmtId="0" fontId="29" fillId="37" borderId="0" applyNumberFormat="0" applyBorder="0" applyAlignment="0" applyProtection="0"/>
    <xf numFmtId="0" fontId="15" fillId="18" borderId="0" applyAlignment="0"/>
    <xf numFmtId="0" fontId="29" fillId="37" borderId="0" applyNumberFormat="0" applyBorder="0" applyAlignment="0" applyProtection="0"/>
    <xf numFmtId="0" fontId="29" fillId="37" borderId="0" applyNumberFormat="0" applyBorder="0" applyAlignment="0" applyProtection="0"/>
    <xf numFmtId="0" fontId="15" fillId="20" borderId="0" applyAlignment="0"/>
    <xf numFmtId="0" fontId="29" fillId="40" borderId="0" applyNumberFormat="0" applyBorder="0" applyAlignment="0" applyProtection="0"/>
    <xf numFmtId="0" fontId="15" fillId="20" borderId="0" applyAlignment="0"/>
    <xf numFmtId="0" fontId="29" fillId="40" borderId="0" applyNumberFormat="0" applyBorder="0" applyAlignment="0" applyProtection="0"/>
    <xf numFmtId="0" fontId="29" fillId="40" borderId="0" applyNumberFormat="0" applyBorder="0" applyAlignment="0" applyProtection="0"/>
    <xf numFmtId="0" fontId="29" fillId="0" borderId="0"/>
    <xf numFmtId="0" fontId="42" fillId="0" borderId="0"/>
    <xf numFmtId="0" fontId="29" fillId="0" borderId="0"/>
    <xf numFmtId="0" fontId="29" fillId="0" borderId="0"/>
    <xf numFmtId="0" fontId="43" fillId="41" borderId="0" applyAlignment="0"/>
    <xf numFmtId="0" fontId="29" fillId="42" borderId="0" applyNumberFormat="0" applyBorder="0" applyAlignment="0" applyProtection="0"/>
    <xf numFmtId="0" fontId="43" fillId="41" borderId="0" applyAlignment="0"/>
    <xf numFmtId="0" fontId="29" fillId="42" borderId="0" applyNumberFormat="0" applyBorder="0" applyAlignment="0" applyProtection="0"/>
    <xf numFmtId="0" fontId="29" fillId="42" borderId="0" applyNumberFormat="0" applyBorder="0" applyAlignment="0" applyProtection="0"/>
    <xf numFmtId="0" fontId="43" fillId="43" borderId="0" applyAlignment="0"/>
    <xf numFmtId="0" fontId="29" fillId="38" borderId="0" applyNumberFormat="0" applyBorder="0" applyAlignment="0" applyProtection="0"/>
    <xf numFmtId="0" fontId="43" fillId="43" borderId="0" applyAlignment="0"/>
    <xf numFmtId="0" fontId="29" fillId="38" borderId="0" applyNumberFormat="0" applyBorder="0" applyAlignment="0" applyProtection="0"/>
    <xf numFmtId="0" fontId="29" fillId="38" borderId="0" applyNumberFormat="0" applyBorder="0" applyAlignment="0" applyProtection="0"/>
    <xf numFmtId="0" fontId="43" fillId="44" borderId="0" applyAlignment="0"/>
    <xf numFmtId="0" fontId="29" fillId="39" borderId="0" applyNumberFormat="0" applyBorder="0" applyAlignment="0" applyProtection="0"/>
    <xf numFmtId="0" fontId="43" fillId="44" borderId="0" applyAlignment="0"/>
    <xf numFmtId="0" fontId="29" fillId="39" borderId="0" applyNumberFormat="0" applyBorder="0" applyAlignment="0" applyProtection="0"/>
    <xf numFmtId="0" fontId="29" fillId="39" borderId="0" applyNumberFormat="0" applyBorder="0" applyAlignment="0" applyProtection="0"/>
    <xf numFmtId="0" fontId="43" fillId="45" borderId="0" applyAlignment="0"/>
    <xf numFmtId="0" fontId="29" fillId="46" borderId="0" applyNumberFormat="0" applyBorder="0" applyAlignment="0" applyProtection="0"/>
    <xf numFmtId="0" fontId="43" fillId="45" borderId="0" applyAlignment="0"/>
    <xf numFmtId="0" fontId="29" fillId="46" borderId="0" applyNumberFormat="0" applyBorder="0" applyAlignment="0" applyProtection="0"/>
    <xf numFmtId="0" fontId="29" fillId="46" borderId="0" applyNumberFormat="0" applyBorder="0" applyAlignment="0" applyProtection="0"/>
    <xf numFmtId="0" fontId="43" fillId="47" borderId="0" applyAlignment="0"/>
    <xf numFmtId="0" fontId="29" fillId="48" borderId="0" applyNumberFormat="0" applyBorder="0" applyAlignment="0" applyProtection="0"/>
    <xf numFmtId="0" fontId="43" fillId="47" borderId="0" applyAlignment="0"/>
    <xf numFmtId="0" fontId="29" fillId="48" borderId="0" applyNumberFormat="0" applyBorder="0" applyAlignment="0" applyProtection="0"/>
    <xf numFmtId="0" fontId="29" fillId="48" borderId="0" applyNumberFormat="0" applyBorder="0" applyAlignment="0" applyProtection="0"/>
    <xf numFmtId="0" fontId="43" fillId="49" borderId="0" applyAlignment="0"/>
    <xf numFmtId="0" fontId="29" fillId="50" borderId="0" applyNumberFormat="0" applyBorder="0" applyAlignment="0" applyProtection="0"/>
    <xf numFmtId="0" fontId="43" fillId="49" borderId="0" applyAlignment="0"/>
    <xf numFmtId="0" fontId="29" fillId="50" borderId="0" applyNumberFormat="0" applyBorder="0" applyAlignment="0" applyProtection="0"/>
    <xf numFmtId="0" fontId="29" fillId="50" borderId="0" applyNumberFormat="0" applyBorder="0" applyAlignment="0" applyProtection="0"/>
    <xf numFmtId="0" fontId="29" fillId="0" borderId="0"/>
    <xf numFmtId="0" fontId="29" fillId="0" borderId="0"/>
    <xf numFmtId="0" fontId="43" fillId="9" borderId="0" applyAlignment="0"/>
    <xf numFmtId="0" fontId="29" fillId="51" borderId="0" applyNumberFormat="0" applyBorder="0" applyAlignment="0" applyProtection="0"/>
    <xf numFmtId="0" fontId="43" fillId="9" borderId="0" applyAlignment="0"/>
    <xf numFmtId="0" fontId="29" fillId="51" borderId="0" applyNumberFormat="0" applyBorder="0" applyAlignment="0" applyProtection="0"/>
    <xf numFmtId="0" fontId="29" fillId="51" borderId="0" applyNumberFormat="0" applyBorder="0" applyAlignment="0" applyProtection="0"/>
    <xf numFmtId="0" fontId="43" fillId="11" borderId="0" applyAlignment="0"/>
    <xf numFmtId="0" fontId="29" fillId="52" borderId="0" applyNumberFormat="0" applyBorder="0" applyAlignment="0" applyProtection="0"/>
    <xf numFmtId="0" fontId="43" fillId="11" borderId="0" applyAlignment="0"/>
    <xf numFmtId="0" fontId="29" fillId="52" borderId="0" applyNumberFormat="0" applyBorder="0" applyAlignment="0" applyProtection="0"/>
    <xf numFmtId="0" fontId="29" fillId="52" borderId="0" applyNumberFormat="0" applyBorder="0" applyAlignment="0" applyProtection="0"/>
    <xf numFmtId="0" fontId="43" fillId="13" borderId="0" applyAlignment="0"/>
    <xf numFmtId="0" fontId="29" fillId="53" borderId="0" applyNumberFormat="0" applyBorder="0" applyAlignment="0" applyProtection="0"/>
    <xf numFmtId="0" fontId="43" fillId="13" borderId="0" applyAlignment="0"/>
    <xf numFmtId="0" fontId="29" fillId="53" borderId="0" applyNumberFormat="0" applyBorder="0" applyAlignment="0" applyProtection="0"/>
    <xf numFmtId="0" fontId="29" fillId="53" borderId="0" applyNumberFormat="0" applyBorder="0" applyAlignment="0" applyProtection="0"/>
    <xf numFmtId="0" fontId="43" fillId="15" borderId="0" applyAlignment="0"/>
    <xf numFmtId="0" fontId="29" fillId="46" borderId="0" applyNumberFormat="0" applyBorder="0" applyAlignment="0" applyProtection="0"/>
    <xf numFmtId="0" fontId="43" fillId="15" borderId="0" applyAlignment="0"/>
    <xf numFmtId="0" fontId="29" fillId="46" borderId="0" applyNumberFormat="0" applyBorder="0" applyAlignment="0" applyProtection="0"/>
    <xf numFmtId="0" fontId="29" fillId="46" borderId="0" applyNumberFormat="0" applyBorder="0" applyAlignment="0" applyProtection="0"/>
    <xf numFmtId="0" fontId="43" fillId="17" borderId="0" applyAlignment="0"/>
    <xf numFmtId="0" fontId="29" fillId="48" borderId="0" applyNumberFormat="0" applyBorder="0" applyAlignment="0" applyProtection="0"/>
    <xf numFmtId="0" fontId="43" fillId="17" borderId="0" applyAlignment="0"/>
    <xf numFmtId="0" fontId="29" fillId="48" borderId="0" applyNumberFormat="0" applyBorder="0" applyAlignment="0" applyProtection="0"/>
    <xf numFmtId="0" fontId="29" fillId="48" borderId="0" applyNumberFormat="0" applyBorder="0" applyAlignment="0" applyProtection="0"/>
    <xf numFmtId="0" fontId="43" fillId="19" borderId="0" applyAlignment="0"/>
    <xf numFmtId="0" fontId="29" fillId="54" borderId="0" applyNumberFormat="0" applyBorder="0" applyAlignment="0" applyProtection="0"/>
    <xf numFmtId="0" fontId="43" fillId="19" borderId="0" applyAlignment="0"/>
    <xf numFmtId="0" fontId="29" fillId="54" borderId="0" applyNumberFormat="0" applyBorder="0" applyAlignment="0" applyProtection="0"/>
    <xf numFmtId="0" fontId="29" fillId="54" borderId="0" applyNumberFormat="0" applyBorder="0" applyAlignment="0" applyProtection="0"/>
    <xf numFmtId="186" fontId="1" fillId="0" borderId="0" applyFont="0" applyFill="0" applyBorder="0" applyAlignment="0" applyProtection="0"/>
    <xf numFmtId="0" fontId="29" fillId="0" borderId="0" applyFont="0" applyFill="0" applyBorder="0" applyAlignment="0" applyProtection="0"/>
    <xf numFmtId="187" fontId="28" fillId="0" borderId="0" applyFont="0" applyFill="0" applyBorder="0" applyAlignment="0" applyProtection="0"/>
    <xf numFmtId="188" fontId="1" fillId="0" borderId="0" applyFont="0" applyFill="0" applyBorder="0" applyAlignment="0" applyProtection="0"/>
    <xf numFmtId="0" fontId="29" fillId="0" borderId="0" applyFont="0" applyFill="0" applyBorder="0" applyAlignment="0" applyProtection="0"/>
    <xf numFmtId="188" fontId="1" fillId="0" borderId="0" applyFont="0" applyFill="0" applyBorder="0" applyAlignment="0" applyProtection="0"/>
    <xf numFmtId="0" fontId="44" fillId="0" borderId="0">
      <alignment horizontal="center" wrapText="1"/>
      <protection locked="0"/>
    </xf>
    <xf numFmtId="0" fontId="29" fillId="0" borderId="0" applyNumberFormat="0" applyBorder="0" applyAlignment="0">
      <alignment horizontal="center"/>
    </xf>
    <xf numFmtId="0" fontId="29" fillId="0" borderId="0" applyNumberFormat="0" applyBorder="0" applyAlignment="0">
      <alignment horizontal="center"/>
    </xf>
    <xf numFmtId="189" fontId="29" fillId="0" borderId="0" applyFont="0" applyFill="0" applyBorder="0" applyAlignment="0" applyProtection="0"/>
    <xf numFmtId="0" fontId="29" fillId="0" borderId="0" applyFont="0" applyFill="0" applyBorder="0" applyAlignment="0" applyProtection="0"/>
    <xf numFmtId="190" fontId="29" fillId="0" borderId="0" applyFont="0" applyFill="0" applyBorder="0" applyAlignment="0" applyProtection="0"/>
    <xf numFmtId="0" fontId="29" fillId="0" borderId="0" applyFont="0" applyFill="0" applyBorder="0" applyAlignment="0" applyProtection="0"/>
    <xf numFmtId="168" fontId="28" fillId="0" borderId="0" applyFont="0" applyFill="0" applyBorder="0" applyAlignment="0" applyProtection="0"/>
    <xf numFmtId="0" fontId="45" fillId="3" borderId="0" applyAlignment="0"/>
    <xf numFmtId="0" fontId="29" fillId="28" borderId="0" applyNumberFormat="0" applyBorder="0" applyAlignment="0" applyProtection="0"/>
    <xf numFmtId="0" fontId="45" fillId="3" borderId="0" applyAlignment="0"/>
    <xf numFmtId="0" fontId="29" fillId="28" borderId="0" applyNumberFormat="0" applyBorder="0" applyAlignment="0" applyProtection="0"/>
    <xf numFmtId="0" fontId="29" fillId="28"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173" fontId="1" fillId="0" borderId="0" applyFont="0" applyFill="0" applyBorder="0" applyAlignment="0" applyProtection="0"/>
    <xf numFmtId="191" fontId="1" fillId="0" borderId="0" applyFont="0" applyFill="0" applyBorder="0" applyAlignment="0" applyProtection="0"/>
    <xf numFmtId="192" fontId="29" fillId="0" borderId="0" applyFill="0" applyBorder="0" applyAlignment="0"/>
    <xf numFmtId="0" fontId="46" fillId="0" borderId="0" applyFill="0" applyBorder="0" applyAlignment="0"/>
    <xf numFmtId="192" fontId="29" fillId="0" borderId="0" applyFill="0" applyBorder="0" applyAlignment="0"/>
    <xf numFmtId="192" fontId="29" fillId="0" borderId="0" applyFill="0" applyBorder="0" applyAlignment="0"/>
    <xf numFmtId="193" fontId="29" fillId="0" borderId="0" applyFill="0" applyBorder="0" applyAlignment="0"/>
    <xf numFmtId="193" fontId="29" fillId="0" borderId="0" applyFill="0" applyBorder="0" applyAlignment="0"/>
    <xf numFmtId="194"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7" fontId="29" fillId="0" borderId="0" applyFill="0" applyBorder="0" applyAlignment="0"/>
    <xf numFmtId="197" fontId="29" fillId="0" borderId="0" applyFill="0" applyBorder="0" applyAlignment="0"/>
    <xf numFmtId="198" fontId="29" fillId="0" borderId="0" applyFill="0" applyBorder="0" applyAlignment="0"/>
    <xf numFmtId="198" fontId="29" fillId="0" borderId="0" applyFill="0" applyBorder="0" applyAlignment="0"/>
    <xf numFmtId="193" fontId="29" fillId="0" borderId="0" applyFill="0" applyBorder="0" applyAlignment="0"/>
    <xf numFmtId="193" fontId="29" fillId="0" borderId="0" applyFill="0" applyBorder="0" applyAlignment="0"/>
    <xf numFmtId="0" fontId="47" fillId="6" borderId="3" applyAlignment="0"/>
    <xf numFmtId="0" fontId="29" fillId="55" borderId="19" applyNumberFormat="0" applyAlignment="0" applyProtection="0"/>
    <xf numFmtId="0" fontId="47" fillId="6" borderId="3" applyAlignment="0"/>
    <xf numFmtId="0" fontId="29" fillId="55" borderId="19" applyNumberFormat="0" applyAlignment="0" applyProtection="0"/>
    <xf numFmtId="0" fontId="29" fillId="55" borderId="19" applyNumberFormat="0" applyAlignment="0" applyProtection="0"/>
    <xf numFmtId="0" fontId="29" fillId="0" borderId="0"/>
    <xf numFmtId="0" fontId="48" fillId="0" borderId="0"/>
    <xf numFmtId="0" fontId="29" fillId="0" borderId="0"/>
    <xf numFmtId="0" fontId="29" fillId="0" borderId="0"/>
    <xf numFmtId="199" fontId="32" fillId="0" borderId="0" applyFont="0" applyFill="0" applyBorder="0" applyAlignment="0" applyProtection="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200" fontId="29" fillId="0" borderId="0"/>
    <xf numFmtId="197" fontId="29" fillId="0" borderId="0" applyFont="0" applyFill="0" applyBorder="0" applyAlignment="0" applyProtection="0"/>
    <xf numFmtId="197" fontId="29" fillId="0" borderId="0" applyFont="0" applyFill="0" applyBorder="0" applyAlignment="0" applyProtection="0"/>
    <xf numFmtId="43" fontId="4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 fillId="0" borderId="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20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0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202" fontId="1" fillId="0" borderId="0" applyFont="0" applyFill="0" applyBorder="0" applyAlignment="0" applyProtection="0"/>
    <xf numFmtId="165" fontId="29" fillId="0" borderId="0" applyFont="0" applyFill="0" applyBorder="0" applyAlignment="0" applyProtection="0"/>
    <xf numFmtId="165" fontId="10" fillId="0" borderId="0" applyFont="0" applyFill="0" applyBorder="0" applyAlignment="0" applyProtection="0"/>
    <xf numFmtId="165" fontId="29" fillId="0" borderId="0" applyFont="0" applyFill="0" applyBorder="0" applyAlignment="0" applyProtection="0"/>
    <xf numFmtId="0"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202" fontId="1"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165" fontId="4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165" fontId="10" fillId="0" borderId="0" applyFont="0" applyFill="0" applyBorder="0" applyAlignment="0" applyProtection="0"/>
    <xf numFmtId="165" fontId="40" fillId="0" borderId="0" applyFont="0" applyFill="0" applyBorder="0" applyAlignment="0" applyProtection="0"/>
    <xf numFmtId="165" fontId="10" fillId="0" borderId="0" applyFont="0" applyFill="0" applyBorder="0" applyAlignment="0" applyProtection="0"/>
    <xf numFmtId="165" fontId="40" fillId="0" borderId="0" applyFont="0" applyFill="0" applyBorder="0" applyAlignment="0" applyProtection="0"/>
    <xf numFmtId="0"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201" fontId="15" fillId="0" borderId="0" applyFont="0" applyFill="0" applyBorder="0" applyAlignment="0" applyProtection="0"/>
    <xf numFmtId="201" fontId="51" fillId="0" borderId="0" applyFont="0" applyFill="0" applyBorder="0" applyAlignment="0" applyProtection="0"/>
    <xf numFmtId="201" fontId="15" fillId="0" borderId="0" applyFont="0" applyFill="0" applyBorder="0" applyAlignment="0" applyProtection="0"/>
    <xf numFmtId="201" fontId="5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01" fontId="15" fillId="0" borderId="0" applyFont="0" applyFill="0" applyBorder="0" applyAlignment="0" applyProtection="0"/>
    <xf numFmtId="201" fontId="51" fillId="0" borderId="0" applyFont="0" applyFill="0" applyBorder="0" applyAlignment="0" applyProtection="0"/>
    <xf numFmtId="201" fontId="15" fillId="0" borderId="0" applyFont="0" applyFill="0" applyBorder="0" applyAlignment="0" applyProtection="0"/>
    <xf numFmtId="201" fontId="51"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5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03" fontId="29" fillId="0" borderId="0"/>
    <xf numFmtId="203" fontId="29" fillId="0" borderId="0"/>
    <xf numFmtId="3" fontId="1" fillId="0" borderId="0" applyFont="0" applyFill="0" applyBorder="0" applyAlignment="0" applyProtection="0"/>
    <xf numFmtId="0" fontId="29" fillId="0" borderId="0" applyNumberFormat="0" applyAlignment="0">
      <alignment horizontal="left"/>
    </xf>
    <xf numFmtId="0" fontId="29" fillId="0" borderId="0" applyNumberFormat="0" applyAlignment="0">
      <alignment horizontal="left"/>
    </xf>
    <xf numFmtId="20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205" fontId="1" fillId="0" borderId="0" applyFont="0" applyFill="0" applyBorder="0" applyAlignment="0" applyProtection="0"/>
    <xf numFmtId="206" fontId="29" fillId="0" borderId="0"/>
    <xf numFmtId="206" fontId="29" fillId="0" borderId="0"/>
    <xf numFmtId="0" fontId="52" fillId="7" borderId="6" applyAlignment="0"/>
    <xf numFmtId="0" fontId="29" fillId="56" borderId="20" applyNumberFormat="0" applyAlignment="0" applyProtection="0"/>
    <xf numFmtId="0" fontId="52" fillId="7" borderId="6" applyAlignment="0"/>
    <xf numFmtId="0" fontId="29" fillId="56" borderId="20" applyNumberFormat="0" applyAlignment="0" applyProtection="0"/>
    <xf numFmtId="0" fontId="29" fillId="56" borderId="20" applyNumberFormat="0" applyAlignment="0" applyProtection="0"/>
    <xf numFmtId="166" fontId="29" fillId="0" borderId="0" applyFont="0" applyFill="0" applyBorder="0" applyAlignment="0" applyProtection="0"/>
    <xf numFmtId="1" fontId="29" fillId="0" borderId="21" applyBorder="0"/>
    <xf numFmtId="1" fontId="29" fillId="0" borderId="21" applyBorder="0"/>
    <xf numFmtId="0" fontId="1" fillId="0" borderId="0" applyFont="0" applyFill="0" applyBorder="0" applyAlignment="0" applyProtection="0"/>
    <xf numFmtId="14" fontId="53" fillId="0" borderId="0" applyFill="0" applyBorder="0" applyAlignment="0"/>
    <xf numFmtId="164" fontId="29" fillId="0" borderId="0" applyFont="0" applyFill="0" applyBorder="0" applyAlignment="0" applyProtection="0"/>
    <xf numFmtId="4" fontId="29" fillId="0" borderId="0" applyFont="0" applyFill="0" applyBorder="0" applyAlignment="0" applyProtection="0"/>
    <xf numFmtId="207" fontId="29" fillId="0" borderId="0"/>
    <xf numFmtId="207" fontId="29" fillId="0" borderId="0"/>
    <xf numFmtId="175" fontId="29" fillId="0" borderId="0" applyFont="0" applyFill="0" applyBorder="0" applyAlignment="0" applyProtection="0"/>
    <xf numFmtId="176"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4"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0" fontId="1" fillId="0" borderId="0" applyFill="0" applyBorder="0" applyAlignment="0"/>
    <xf numFmtId="0" fontId="1" fillId="0" borderId="0" applyFill="0" applyBorder="0" applyAlignment="0"/>
    <xf numFmtId="193" fontId="29" fillId="0" borderId="0" applyFill="0" applyBorder="0" applyAlignment="0"/>
    <xf numFmtId="193" fontId="29" fillId="0" borderId="0" applyFill="0" applyBorder="0" applyAlignment="0"/>
    <xf numFmtId="197" fontId="29" fillId="0" borderId="0" applyFill="0" applyBorder="0" applyAlignment="0"/>
    <xf numFmtId="197" fontId="29" fillId="0" borderId="0" applyFill="0" applyBorder="0" applyAlignment="0"/>
    <xf numFmtId="198" fontId="29" fillId="0" borderId="0" applyFill="0" applyBorder="0" applyAlignment="0"/>
    <xf numFmtId="198" fontId="29" fillId="0" borderId="0" applyFill="0" applyBorder="0" applyAlignment="0"/>
    <xf numFmtId="193" fontId="29" fillId="0" borderId="0" applyFill="0" applyBorder="0" applyAlignment="0"/>
    <xf numFmtId="193" fontId="29" fillId="0" borderId="0" applyFill="0" applyBorder="0" applyAlignment="0"/>
    <xf numFmtId="0" fontId="29" fillId="0" borderId="0" applyNumberFormat="0" applyAlignment="0">
      <alignment horizontal="left"/>
    </xf>
    <xf numFmtId="0" fontId="29" fillId="0" borderId="0" applyNumberFormat="0" applyAlignment="0">
      <alignment horizontal="left"/>
    </xf>
    <xf numFmtId="0" fontId="29" fillId="0" borderId="0"/>
    <xf numFmtId="208" fontId="30" fillId="0" borderId="0" applyFont="0" applyFill="0" applyBorder="0" applyAlignment="0" applyProtection="0"/>
    <xf numFmtId="0" fontId="29" fillId="0" borderId="0"/>
    <xf numFmtId="0" fontId="29" fillId="0" borderId="0"/>
    <xf numFmtId="0" fontId="54" fillId="0" borderId="0" applyAlignment="0"/>
    <xf numFmtId="0" fontId="29" fillId="0" borderId="0" applyNumberFormat="0" applyFill="0" applyBorder="0" applyAlignment="0" applyProtection="0"/>
    <xf numFmtId="0" fontId="54" fillId="0" borderId="0" applyAlignment="0"/>
    <xf numFmtId="0" fontId="29" fillId="0" borderId="0" applyNumberFormat="0" applyFill="0" applyBorder="0" applyAlignment="0" applyProtection="0"/>
    <xf numFmtId="0" fontId="29" fillId="0" borderId="0" applyNumberFormat="0" applyFill="0" applyBorder="0" applyAlignment="0" applyProtection="0"/>
    <xf numFmtId="2" fontId="1" fillId="0" borderId="0" applyFon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6" fillId="2" borderId="0" applyAlignment="0"/>
    <xf numFmtId="0" fontId="29" fillId="30" borderId="0" applyNumberFormat="0" applyBorder="0" applyAlignment="0" applyProtection="0"/>
    <xf numFmtId="0" fontId="56" fillId="2" borderId="0" applyAlignment="0"/>
    <xf numFmtId="0" fontId="29" fillId="30" borderId="0" applyNumberFormat="0" applyBorder="0" applyAlignment="0" applyProtection="0"/>
    <xf numFmtId="38" fontId="57" fillId="22" borderId="0" applyNumberFormat="0" applyBorder="0" applyAlignment="0" applyProtection="0"/>
    <xf numFmtId="0" fontId="29" fillId="0" borderId="22" applyNumberFormat="0" applyFill="0" applyBorder="0" applyAlignment="0" applyProtection="0">
      <alignment horizontal="center" vertical="center"/>
    </xf>
    <xf numFmtId="0" fontId="29" fillId="0" borderId="22" applyNumberFormat="0" applyFill="0" applyBorder="0" applyAlignment="0" applyProtection="0">
      <alignment horizontal="center" vertical="center"/>
    </xf>
    <xf numFmtId="0" fontId="29" fillId="0" borderId="0" applyNumberFormat="0" applyFont="0" applyBorder="0" applyAlignment="0">
      <alignment horizontal="left" vertical="center"/>
    </xf>
    <xf numFmtId="0" fontId="29" fillId="0" borderId="0" applyNumberFormat="0" applyFont="0" applyBorder="0" applyAlignment="0">
      <alignment horizontal="left" vertical="center"/>
    </xf>
    <xf numFmtId="0" fontId="29" fillId="57" borderId="0"/>
    <xf numFmtId="0" fontId="29" fillId="57" borderId="0"/>
    <xf numFmtId="0" fontId="29" fillId="0" borderId="0">
      <alignment horizontal="left"/>
    </xf>
    <xf numFmtId="0" fontId="58" fillId="0" borderId="0">
      <alignment horizontal="left"/>
    </xf>
    <xf numFmtId="0" fontId="29" fillId="0" borderId="0">
      <alignment horizontal="left"/>
    </xf>
    <xf numFmtId="0" fontId="29" fillId="0" borderId="0">
      <alignment horizontal="left"/>
    </xf>
    <xf numFmtId="0" fontId="59" fillId="0" borderId="23" applyNumberFormat="0" applyAlignment="0" applyProtection="0">
      <alignment horizontal="left" vertical="center"/>
    </xf>
    <xf numFmtId="0" fontId="59" fillId="0" borderId="14">
      <alignment horizontal="left" vertical="center"/>
    </xf>
    <xf numFmtId="0" fontId="60" fillId="0" borderId="1" applyAlignment="0"/>
    <xf numFmtId="0" fontId="29" fillId="0" borderId="0" applyNumberFormat="0" applyFill="0" applyBorder="0" applyAlignment="0" applyProtection="0"/>
    <xf numFmtId="0" fontId="60" fillId="0" borderId="1" applyAlignment="0"/>
    <xf numFmtId="0" fontId="29" fillId="0" borderId="0" applyNumberFormat="0" applyFill="0" applyBorder="0" applyAlignment="0" applyProtection="0"/>
    <xf numFmtId="0" fontId="29" fillId="0" borderId="0" applyNumberFormat="0" applyFill="0" applyBorder="0" applyAlignment="0" applyProtection="0"/>
    <xf numFmtId="0" fontId="61" fillId="0" borderId="2" applyAlignment="0"/>
    <xf numFmtId="0" fontId="59" fillId="0" borderId="0" applyNumberFormat="0" applyFill="0" applyBorder="0" applyAlignment="0" applyProtection="0"/>
    <xf numFmtId="0" fontId="61" fillId="0" borderId="2" applyAlignment="0"/>
    <xf numFmtId="0" fontId="59" fillId="0" borderId="0" applyNumberFormat="0" applyFill="0" applyBorder="0" applyAlignment="0" applyProtection="0"/>
    <xf numFmtId="0" fontId="59" fillId="0" borderId="0" applyNumberFormat="0" applyFill="0" applyBorder="0" applyAlignment="0" applyProtection="0"/>
    <xf numFmtId="0" fontId="62" fillId="0" borderId="24" applyAlignment="0"/>
    <xf numFmtId="0" fontId="29" fillId="0" borderId="25" applyNumberFormat="0" applyFill="0" applyAlignment="0" applyProtection="0"/>
    <xf numFmtId="0" fontId="62" fillId="0" borderId="24" applyAlignment="0"/>
    <xf numFmtId="0" fontId="29" fillId="0" borderId="25" applyNumberFormat="0" applyFill="0" applyAlignment="0" applyProtection="0"/>
    <xf numFmtId="0" fontId="29" fillId="0" borderId="25" applyNumberFormat="0" applyFill="0" applyAlignment="0" applyProtection="0"/>
    <xf numFmtId="0" fontId="62" fillId="0" borderId="0" applyAlignment="0"/>
    <xf numFmtId="0" fontId="29" fillId="0" borderId="0" applyNumberFormat="0" applyFill="0" applyBorder="0" applyAlignment="0" applyProtection="0"/>
    <xf numFmtId="0" fontId="62" fillId="0" borderId="0" applyAlignment="0"/>
    <xf numFmtId="0" fontId="29" fillId="0" borderId="0" applyNumberFormat="0" applyFill="0" applyBorder="0" applyAlignment="0" applyProtection="0"/>
    <xf numFmtId="0" fontId="29" fillId="0" borderId="0" applyNumberFormat="0" applyFill="0" applyBorder="0" applyAlignment="0" applyProtection="0"/>
    <xf numFmtId="209" fontId="28" fillId="0" borderId="0">
      <protection locked="0"/>
    </xf>
    <xf numFmtId="210" fontId="63" fillId="0" borderId="0">
      <protection locked="0"/>
    </xf>
    <xf numFmtId="209" fontId="28" fillId="0" borderId="0">
      <protection locked="0"/>
    </xf>
    <xf numFmtId="209" fontId="28" fillId="0" borderId="0">
      <protection locked="0"/>
    </xf>
    <xf numFmtId="210" fontId="63" fillId="0" borderId="0">
      <protection locked="0"/>
    </xf>
    <xf numFmtId="209" fontId="28" fillId="0" borderId="0">
      <protection locked="0"/>
    </xf>
    <xf numFmtId="0" fontId="29" fillId="0" borderId="26">
      <alignment horizontal="center"/>
    </xf>
    <xf numFmtId="0" fontId="29" fillId="0" borderId="26">
      <alignment horizontal="center"/>
    </xf>
    <xf numFmtId="0" fontId="29" fillId="0" borderId="0">
      <alignment horizontal="center"/>
    </xf>
    <xf numFmtId="0" fontId="29" fillId="0" borderId="0">
      <alignment horizontal="center"/>
    </xf>
    <xf numFmtId="211" fontId="29" fillId="58" borderId="11" applyNumberFormat="0" applyAlignment="0">
      <alignment horizontal="left" vertical="top"/>
    </xf>
    <xf numFmtId="211" fontId="29" fillId="58" borderId="11" applyNumberFormat="0" applyAlignment="0">
      <alignment horizontal="left" vertical="top"/>
    </xf>
    <xf numFmtId="49" fontId="29" fillId="0" borderId="11">
      <alignment vertical="center"/>
    </xf>
    <xf numFmtId="49" fontId="29" fillId="0" borderId="11">
      <alignment vertical="center"/>
    </xf>
    <xf numFmtId="0" fontId="35" fillId="0" borderId="0"/>
    <xf numFmtId="0" fontId="64" fillId="0" borderId="0" applyNumberFormat="0" applyFill="0" applyBorder="0" applyAlignment="0" applyProtection="0">
      <alignment vertical="top"/>
      <protection locked="0"/>
    </xf>
    <xf numFmtId="164" fontId="32" fillId="0" borderId="0" applyFont="0" applyFill="0" applyBorder="0" applyAlignment="0" applyProtection="0"/>
    <xf numFmtId="10" fontId="57" fillId="22" borderId="11" applyNumberFormat="0" applyBorder="0" applyAlignment="0" applyProtection="0"/>
    <xf numFmtId="0" fontId="65" fillId="5" borderId="3" applyAlignment="0"/>
    <xf numFmtId="0" fontId="29" fillId="36" borderId="19" applyNumberFormat="0" applyAlignment="0" applyProtection="0"/>
    <xf numFmtId="0" fontId="65" fillId="5" borderId="3" applyAlignment="0"/>
    <xf numFmtId="0" fontId="29" fillId="36" borderId="19" applyNumberFormat="0" applyAlignment="0" applyProtection="0"/>
    <xf numFmtId="0" fontId="29" fillId="36" borderId="19" applyNumberFormat="0" applyAlignment="0" applyProtection="0"/>
    <xf numFmtId="0" fontId="29" fillId="36" borderId="19" applyNumberFormat="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xf numFmtId="0" fontId="29" fillId="0" borderId="0"/>
    <xf numFmtId="0" fontId="44" fillId="0" borderId="27">
      <alignment horizontal="centerContinuous"/>
    </xf>
    <xf numFmtId="0" fontId="29" fillId="0" borderId="0"/>
    <xf numFmtId="0" fontId="10" fillId="0" borderId="0"/>
    <xf numFmtId="0" fontId="67" fillId="0" borderId="0"/>
    <xf numFmtId="0" fontId="10" fillId="0" borderId="0"/>
    <xf numFmtId="0" fontId="29" fillId="0" borderId="0"/>
    <xf numFmtId="0" fontId="29" fillId="0" borderId="0"/>
    <xf numFmtId="0" fontId="1" fillId="0" borderId="0" applyFill="0" applyBorder="0" applyAlignment="0"/>
    <xf numFmtId="0" fontId="1" fillId="0" borderId="0" applyFill="0" applyBorder="0" applyAlignment="0"/>
    <xf numFmtId="193" fontId="29" fillId="0" borderId="0" applyFill="0" applyBorder="0" applyAlignment="0"/>
    <xf numFmtId="193" fontId="29" fillId="0" borderId="0" applyFill="0" applyBorder="0" applyAlignment="0"/>
    <xf numFmtId="197" fontId="29" fillId="0" borderId="0" applyFill="0" applyBorder="0" applyAlignment="0"/>
    <xf numFmtId="197" fontId="29" fillId="0" borderId="0" applyFill="0" applyBorder="0" applyAlignment="0"/>
    <xf numFmtId="198" fontId="29" fillId="0" borderId="0" applyFill="0" applyBorder="0" applyAlignment="0"/>
    <xf numFmtId="198" fontId="29" fillId="0" borderId="0" applyFill="0" applyBorder="0" applyAlignment="0"/>
    <xf numFmtId="193" fontId="29" fillId="0" borderId="0" applyFill="0" applyBorder="0" applyAlignment="0"/>
    <xf numFmtId="193" fontId="29" fillId="0" borderId="0" applyFill="0" applyBorder="0" applyAlignment="0"/>
    <xf numFmtId="0" fontId="68" fillId="0" borderId="5" applyAlignment="0"/>
    <xf numFmtId="0" fontId="29" fillId="0" borderId="28" applyNumberFormat="0" applyFill="0" applyAlignment="0" applyProtection="0"/>
    <xf numFmtId="0" fontId="68" fillId="0" borderId="5" applyAlignment="0"/>
    <xf numFmtId="0" fontId="29" fillId="0" borderId="28" applyNumberFormat="0" applyFill="0" applyAlignment="0" applyProtection="0"/>
    <xf numFmtId="0" fontId="29" fillId="0" borderId="28" applyNumberFormat="0" applyFill="0" applyAlignment="0" applyProtection="0"/>
    <xf numFmtId="212" fontId="29" fillId="0" borderId="29" applyNumberFormat="0" applyFont="0" applyFill="0" applyBorder="0">
      <alignment horizontal="center"/>
    </xf>
    <xf numFmtId="212" fontId="29" fillId="0" borderId="29" applyNumberFormat="0" applyFont="0" applyFill="0" applyBorder="0">
      <alignment horizontal="center"/>
    </xf>
    <xf numFmtId="38" fontId="34" fillId="0" borderId="0" applyFont="0" applyFill="0" applyBorder="0" applyAlignment="0" applyProtection="0"/>
    <xf numFmtId="4" fontId="69" fillId="0" borderId="0" applyFont="0" applyFill="0" applyBorder="0" applyAlignment="0" applyProtection="0"/>
    <xf numFmtId="38" fontId="29" fillId="0" borderId="0" applyFont="0" applyFill="0" applyBorder="0" applyAlignment="0" applyProtection="0"/>
    <xf numFmtId="40" fontId="29"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0" fontId="29" fillId="0" borderId="26"/>
    <xf numFmtId="0" fontId="70" fillId="0" borderId="26"/>
    <xf numFmtId="0" fontId="29" fillId="0" borderId="26"/>
    <xf numFmtId="0" fontId="29" fillId="0" borderId="26"/>
    <xf numFmtId="213" fontId="1" fillId="0" borderId="29"/>
    <xf numFmtId="214" fontId="30" fillId="0" borderId="29"/>
    <xf numFmtId="213" fontId="1" fillId="0" borderId="29"/>
    <xf numFmtId="213" fontId="1" fillId="0" borderId="29"/>
    <xf numFmtId="215" fontId="29" fillId="0" borderId="0" applyFont="0" applyFill="0" applyBorder="0" applyAlignment="0" applyProtection="0"/>
    <xf numFmtId="216" fontId="29"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0" fontId="67" fillId="0" borderId="0" applyNumberFormat="0" applyFont="0" applyFill="0" applyAlignment="0"/>
    <xf numFmtId="0" fontId="71" fillId="4" borderId="0" applyAlignment="0"/>
    <xf numFmtId="0" fontId="29" fillId="59" borderId="0" applyNumberFormat="0" applyBorder="0" applyAlignment="0" applyProtection="0"/>
    <xf numFmtId="0" fontId="71" fillId="4" borderId="0" applyAlignment="0"/>
    <xf numFmtId="0" fontId="29" fillId="59" borderId="0" applyNumberFormat="0" applyBorder="0" applyAlignment="0" applyProtection="0"/>
    <xf numFmtId="0" fontId="29" fillId="59" borderId="0" applyNumberFormat="0" applyBorder="0" applyAlignment="0" applyProtection="0"/>
    <xf numFmtId="0" fontId="35" fillId="0" borderId="0"/>
    <xf numFmtId="0" fontId="35" fillId="0" borderId="0"/>
    <xf numFmtId="37" fontId="29" fillId="0" borderId="0"/>
    <xf numFmtId="37" fontId="29" fillId="0" borderId="0"/>
    <xf numFmtId="0" fontId="29" fillId="0" borderId="11" applyNumberFormat="0" applyFont="0" applyFill="0" applyBorder="0" applyAlignment="0">
      <alignment horizontal="center"/>
    </xf>
    <xf numFmtId="0" fontId="29" fillId="0" borderId="11" applyNumberFormat="0" applyFont="0" applyFill="0" applyBorder="0" applyAlignment="0">
      <alignment horizontal="center"/>
    </xf>
    <xf numFmtId="219" fontId="72" fillId="0" borderId="0"/>
    <xf numFmtId="220" fontId="30" fillId="0" borderId="0"/>
    <xf numFmtId="219" fontId="72" fillId="0" borderId="0"/>
    <xf numFmtId="0" fontId="29" fillId="0" borderId="0"/>
    <xf numFmtId="0" fontId="29" fillId="0" borderId="0"/>
    <xf numFmtId="0" fontId="8" fillId="0" borderId="0"/>
    <xf numFmtId="0" fontId="8" fillId="0" borderId="0"/>
    <xf numFmtId="0" fontId="8" fillId="0" borderId="0"/>
    <xf numFmtId="0" fontId="10" fillId="0" borderId="0"/>
    <xf numFmtId="0" fontId="10"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73"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0" fillId="0" borderId="0"/>
    <xf numFmtId="0" fontId="7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0" borderId="0"/>
    <xf numFmtId="0" fontId="8" fillId="0" borderId="0"/>
    <xf numFmtId="0" fontId="8"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4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6" fillId="0" borderId="0" applyAlignment="0"/>
    <xf numFmtId="0" fontId="49" fillId="0" borderId="0"/>
    <xf numFmtId="0" fontId="76" fillId="0" borderId="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15" fillId="0" borderId="0"/>
    <xf numFmtId="0" fontId="15"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5" fillId="0" borderId="0"/>
    <xf numFmtId="0" fontId="77" fillId="0" borderId="0"/>
    <xf numFmtId="0" fontId="77" fillId="0" borderId="0"/>
    <xf numFmtId="0" fontId="15" fillId="0" borderId="0"/>
    <xf numFmtId="0" fontId="15" fillId="0" borderId="0"/>
    <xf numFmtId="0" fontId="15" fillId="0" borderId="0" applyAlignment="0"/>
    <xf numFmtId="0" fontId="15" fillId="0" borderId="0"/>
    <xf numFmtId="0" fontId="15" fillId="0" borderId="0" applyAlignment="0"/>
    <xf numFmtId="0" fontId="15" fillId="0" borderId="0"/>
    <xf numFmtId="0" fontId="15" fillId="0" borderId="0"/>
    <xf numFmtId="0" fontId="10"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xf numFmtId="0" fontId="49" fillId="0" borderId="0"/>
    <xf numFmtId="0" fontId="49" fillId="0" borderId="0"/>
    <xf numFmtId="0" fontId="49" fillId="0" borderId="0"/>
    <xf numFmtId="0" fontId="49" fillId="0" borderId="0"/>
    <xf numFmtId="0" fontId="40" fillId="0" borderId="0"/>
    <xf numFmtId="0" fontId="49" fillId="0" borderId="0"/>
    <xf numFmtId="0" fontId="49" fillId="0" borderId="0"/>
    <xf numFmtId="0" fontId="49" fillId="0" borderId="0"/>
    <xf numFmtId="0" fontId="49" fillId="0" borderId="0"/>
    <xf numFmtId="0" fontId="4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applyProtection="0"/>
    <xf numFmtId="0" fontId="49" fillId="0" borderId="0"/>
    <xf numFmtId="0" fontId="49" fillId="0" borderId="0"/>
    <xf numFmtId="0" fontId="49" fillId="0" borderId="0"/>
    <xf numFmtId="0" fontId="49" fillId="0" borderId="0"/>
    <xf numFmtId="0" fontId="4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5" fillId="8" borderId="7"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0" fillId="0" borderId="0"/>
    <xf numFmtId="0" fontId="80" fillId="0" borderId="0"/>
    <xf numFmtId="0" fontId="49" fillId="0" borderId="0"/>
    <xf numFmtId="0" fontId="15" fillId="0" borderId="0"/>
    <xf numFmtId="0" fontId="49" fillId="0" borderId="0"/>
    <xf numFmtId="0" fontId="81" fillId="0" borderId="0"/>
    <xf numFmtId="0" fontId="81"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82" fillId="6" borderId="4" applyAlignment="0"/>
    <xf numFmtId="0" fontId="1" fillId="0" borderId="0"/>
    <xf numFmtId="0" fontId="82" fillId="6" borderId="4" applyAlignment="0"/>
    <xf numFmtId="0" fontId="40" fillId="0" borderId="0"/>
    <xf numFmtId="0" fontId="40" fillId="0" borderId="0"/>
    <xf numFmtId="0" fontId="40"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3" fillId="0" borderId="0" applyAlignment="0"/>
    <xf numFmtId="0" fontId="1" fillId="0" borderId="0"/>
    <xf numFmtId="0" fontId="83" fillId="0" borderId="0" applyAlignment="0"/>
    <xf numFmtId="0" fontId="40" fillId="0" borderId="0"/>
    <xf numFmtId="0" fontId="40" fillId="0" borderId="0"/>
    <xf numFmtId="0" fontId="40"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8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5" fillId="0" borderId="0" applyNumberFormat="0" applyFill="0" applyBorder="0" applyProtection="0">
      <alignment vertical="top"/>
    </xf>
    <xf numFmtId="0" fontId="85" fillId="0" borderId="0" applyNumberFormat="0" applyFill="0" applyBorder="0" applyProtection="0">
      <alignment vertical="top"/>
    </xf>
    <xf numFmtId="0" fontId="85" fillId="0" borderId="0" applyNumberFormat="0" applyFill="0" applyBorder="0" applyProtection="0">
      <alignment vertical="top"/>
    </xf>
    <xf numFmtId="0" fontId="40" fillId="0" borderId="0"/>
    <xf numFmtId="0" fontId="85" fillId="0" borderId="0" applyNumberFormat="0" applyFill="0" applyBorder="0" applyProtection="0">
      <alignment vertical="top"/>
    </xf>
    <xf numFmtId="0" fontId="86" fillId="0" borderId="0" applyNumberFormat="0" applyFill="0" applyBorder="0" applyProtection="0">
      <alignment vertical="top"/>
    </xf>
    <xf numFmtId="0" fontId="85" fillId="0" borderId="0" applyNumberFormat="0" applyFill="0" applyBorder="0" applyProtection="0">
      <alignment vertical="top"/>
    </xf>
    <xf numFmtId="0" fontId="85" fillId="0" borderId="0" applyNumberFormat="0" applyFill="0" applyBorder="0" applyProtection="0">
      <alignment vertical="top"/>
    </xf>
    <xf numFmtId="0" fontId="86" fillId="0" borderId="0" applyNumberFormat="0" applyFill="0" applyBorder="0" applyProtection="0">
      <alignment vertical="top"/>
    </xf>
    <xf numFmtId="0" fontId="40" fillId="0" borderId="0"/>
    <xf numFmtId="0" fontId="85" fillId="0" borderId="0" applyNumberFormat="0" applyFill="0" applyBorder="0" applyProtection="0">
      <alignment vertical="top"/>
    </xf>
    <xf numFmtId="0" fontId="85" fillId="0" borderId="0" applyNumberFormat="0" applyFill="0" applyBorder="0" applyProtection="0">
      <alignment vertical="top"/>
    </xf>
    <xf numFmtId="0" fontId="85" fillId="0" borderId="0" applyNumberFormat="0" applyFill="0" applyBorder="0" applyProtection="0">
      <alignment vertical="top"/>
    </xf>
    <xf numFmtId="0" fontId="87" fillId="0" borderId="8" applyAlignment="0"/>
    <xf numFmtId="0" fontId="40" fillId="0" borderId="0"/>
    <xf numFmtId="0" fontId="87" fillId="0" borderId="8" applyAlignment="0"/>
    <xf numFmtId="0" fontId="40" fillId="0" borderId="0"/>
    <xf numFmtId="0" fontId="40" fillId="0" borderId="0"/>
    <xf numFmtId="0" fontId="4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88" fillId="0" borderId="0" applyAlignment="0"/>
    <xf numFmtId="0" fontId="30" fillId="0" borderId="0"/>
    <xf numFmtId="0" fontId="88" fillId="0" borderId="0" applyAlignment="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0" fillId="0" borderId="0"/>
    <xf numFmtId="0" fontId="10"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30" fillId="0" borderId="0"/>
    <xf numFmtId="0" fontId="29" fillId="0" borderId="0"/>
    <xf numFmtId="0" fontId="29" fillId="0" borderId="0"/>
    <xf numFmtId="0" fontId="29" fillId="0" borderId="0" applyFont="0"/>
    <xf numFmtId="0" fontId="29" fillId="0" borderId="0" applyFont="0"/>
    <xf numFmtId="0" fontId="69" fillId="22" borderId="0"/>
    <xf numFmtId="0" fontId="29" fillId="0" borderId="0"/>
    <xf numFmtId="0" fontId="15" fillId="8" borderId="7" applyAlignment="0"/>
    <xf numFmtId="0" fontId="40" fillId="60" borderId="30" applyNumberFormat="0" applyFont="0" applyAlignment="0" applyProtection="0"/>
    <xf numFmtId="0" fontId="15" fillId="8" borderId="7" applyAlignment="0"/>
    <xf numFmtId="0" fontId="40" fillId="60" borderId="30" applyNumberFormat="0" applyFont="0" applyAlignment="0" applyProtection="0"/>
    <xf numFmtId="0" fontId="40" fillId="60" borderId="30" applyNumberFormat="0" applyFont="0" applyAlignment="0" applyProtection="0"/>
    <xf numFmtId="0" fontId="29" fillId="0" borderId="31" applyNumberFormat="0" applyAlignment="0">
      <alignment horizontal="center"/>
    </xf>
    <xf numFmtId="0" fontId="29" fillId="0" borderId="31" applyNumberFormat="0" applyAlignment="0">
      <alignment horizontal="center"/>
    </xf>
    <xf numFmtId="0" fontId="29" fillId="0" borderId="0"/>
    <xf numFmtId="176" fontId="89" fillId="0" borderId="0" applyFont="0" applyFill="0" applyBorder="0" applyAlignment="0" applyProtection="0"/>
    <xf numFmtId="175" fontId="89"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9" fillId="0" borderId="0" applyNumberFormat="0" applyFill="0" applyBorder="0" applyAlignment="0" applyProtection="0"/>
    <xf numFmtId="0" fontId="9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1" fillId="0" borderId="0" applyFont="0" applyFill="0" applyBorder="0" applyAlignment="0" applyProtection="0"/>
    <xf numFmtId="0" fontId="35" fillId="0" borderId="0"/>
    <xf numFmtId="0" fontId="82" fillId="6" borderId="4" applyAlignment="0"/>
    <xf numFmtId="0" fontId="29" fillId="55" borderId="32" applyNumberFormat="0" applyAlignment="0" applyProtection="0"/>
    <xf numFmtId="0" fontId="82" fillId="6" borderId="4" applyAlignment="0"/>
    <xf numFmtId="0" fontId="29" fillId="55" borderId="32" applyNumberFormat="0" applyAlignment="0" applyProtection="0"/>
    <xf numFmtId="0" fontId="29" fillId="55" borderId="3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4" fontId="44" fillId="0" borderId="0">
      <alignment horizontal="center" wrapText="1"/>
      <protection locked="0"/>
    </xf>
    <xf numFmtId="196" fontId="1" fillId="0" borderId="0" applyFont="0" applyFill="0" applyBorder="0" applyAlignment="0" applyProtection="0"/>
    <xf numFmtId="196"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33" applyNumberFormat="0" applyBorder="0"/>
    <xf numFmtId="9" fontId="29" fillId="0" borderId="33" applyNumberFormat="0" applyBorder="0"/>
    <xf numFmtId="0" fontId="1" fillId="0" borderId="0" applyFill="0" applyBorder="0" applyAlignment="0"/>
    <xf numFmtId="0" fontId="1" fillId="0" borderId="0" applyFill="0" applyBorder="0" applyAlignment="0"/>
    <xf numFmtId="193" fontId="29" fillId="0" borderId="0" applyFill="0" applyBorder="0" applyAlignment="0"/>
    <xf numFmtId="193" fontId="29" fillId="0" borderId="0" applyFill="0" applyBorder="0" applyAlignment="0"/>
    <xf numFmtId="197" fontId="29" fillId="0" borderId="0" applyFill="0" applyBorder="0" applyAlignment="0"/>
    <xf numFmtId="197" fontId="29" fillId="0" borderId="0" applyFill="0" applyBorder="0" applyAlignment="0"/>
    <xf numFmtId="198" fontId="29" fillId="0" borderId="0" applyFill="0" applyBorder="0" applyAlignment="0"/>
    <xf numFmtId="198" fontId="29" fillId="0" borderId="0" applyFill="0" applyBorder="0" applyAlignment="0"/>
    <xf numFmtId="193" fontId="29" fillId="0" borderId="0" applyFill="0" applyBorder="0" applyAlignment="0"/>
    <xf numFmtId="193" fontId="29" fillId="0" borderId="0" applyFill="0" applyBorder="0" applyAlignment="0"/>
    <xf numFmtId="0" fontId="29" fillId="0" borderId="0"/>
    <xf numFmtId="0" fontId="29" fillId="0" borderId="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26">
      <alignment horizontal="center"/>
    </xf>
    <xf numFmtId="0" fontId="29" fillId="0" borderId="26">
      <alignment horizontal="center"/>
    </xf>
    <xf numFmtId="0" fontId="29" fillId="61" borderId="0" applyNumberFormat="0" applyFont="0" applyBorder="0" applyAlignment="0">
      <alignment horizontal="center"/>
    </xf>
    <xf numFmtId="0" fontId="29" fillId="61" borderId="0" applyNumberFormat="0" applyFont="0" applyBorder="0" applyAlignment="0">
      <alignment horizontal="center"/>
    </xf>
    <xf numFmtId="14" fontId="29" fillId="0" borderId="0" applyNumberFormat="0" applyFill="0" applyBorder="0" applyAlignment="0" applyProtection="0">
      <alignment horizontal="left"/>
    </xf>
    <xf numFmtId="14" fontId="29" fillId="0" borderId="0" applyNumberFormat="0" applyFill="0" applyBorder="0" applyAlignment="0" applyProtection="0">
      <alignment horizontal="left"/>
    </xf>
    <xf numFmtId="0" fontId="29" fillId="0" borderId="0" applyNumberFormat="0" applyFill="0" applyBorder="0" applyAlignment="0" applyProtection="0">
      <alignment vertical="top"/>
      <protection locked="0"/>
    </xf>
    <xf numFmtId="0" fontId="29" fillId="0" borderId="0"/>
    <xf numFmtId="164" fontId="3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4" fontId="92" fillId="62" borderId="34" applyNumberFormat="0" applyProtection="0">
      <alignment vertical="center"/>
    </xf>
    <xf numFmtId="4" fontId="29" fillId="62" borderId="34" applyNumberFormat="0" applyProtection="0">
      <alignment vertical="center"/>
    </xf>
    <xf numFmtId="4" fontId="29" fillId="62" borderId="34" applyNumberFormat="0" applyProtection="0">
      <alignment vertical="center"/>
    </xf>
    <xf numFmtId="4" fontId="93" fillId="62" borderId="34" applyNumberFormat="0" applyProtection="0">
      <alignment horizontal="left" vertical="center" indent="1"/>
    </xf>
    <xf numFmtId="4" fontId="93" fillId="63" borderId="0" applyNumberFormat="0" applyProtection="0">
      <alignment horizontal="left" vertical="center" indent="1"/>
    </xf>
    <xf numFmtId="4" fontId="93" fillId="64" borderId="34" applyNumberFormat="0" applyProtection="0">
      <alignment horizontal="right" vertical="center"/>
    </xf>
    <xf numFmtId="4" fontId="93" fillId="65" borderId="34" applyNumberFormat="0" applyProtection="0">
      <alignment horizontal="right" vertical="center"/>
    </xf>
    <xf numFmtId="4" fontId="93" fillId="66" borderId="34" applyNumberFormat="0" applyProtection="0">
      <alignment horizontal="right" vertical="center"/>
    </xf>
    <xf numFmtId="4" fontId="93" fillId="67" borderId="34" applyNumberFormat="0" applyProtection="0">
      <alignment horizontal="right" vertical="center"/>
    </xf>
    <xf numFmtId="4" fontId="93" fillId="68" borderId="34" applyNumberFormat="0" applyProtection="0">
      <alignment horizontal="right" vertical="center"/>
    </xf>
    <xf numFmtId="4" fontId="93" fillId="69" borderId="34" applyNumberFormat="0" applyProtection="0">
      <alignment horizontal="right" vertical="center"/>
    </xf>
    <xf numFmtId="4" fontId="93" fillId="70" borderId="34" applyNumberFormat="0" applyProtection="0">
      <alignment horizontal="right" vertical="center"/>
    </xf>
    <xf numFmtId="4" fontId="93" fillId="71" borderId="34" applyNumberFormat="0" applyProtection="0">
      <alignment horizontal="right" vertical="center"/>
    </xf>
    <xf numFmtId="4" fontId="93" fillId="72" borderId="34" applyNumberFormat="0" applyProtection="0">
      <alignment horizontal="right" vertical="center"/>
    </xf>
    <xf numFmtId="4" fontId="92" fillId="73" borderId="35" applyNumberFormat="0" applyProtection="0">
      <alignment horizontal="left" vertical="center" indent="1"/>
    </xf>
    <xf numFmtId="4" fontId="92" fillId="74" borderId="0" applyNumberFormat="0" applyProtection="0">
      <alignment horizontal="left" vertical="center" indent="1"/>
    </xf>
    <xf numFmtId="4" fontId="92" fillId="63" borderId="0" applyNumberFormat="0" applyProtection="0">
      <alignment horizontal="left" vertical="center" indent="1"/>
    </xf>
    <xf numFmtId="4" fontId="93" fillId="74" borderId="34" applyNumberFormat="0" applyProtection="0">
      <alignment horizontal="right" vertical="center"/>
    </xf>
    <xf numFmtId="4" fontId="53" fillId="74" borderId="0" applyNumberFormat="0" applyProtection="0">
      <alignment horizontal="left" vertical="center" indent="1"/>
    </xf>
    <xf numFmtId="4" fontId="53" fillId="63" borderId="0" applyNumberFormat="0" applyProtection="0">
      <alignment horizontal="left" vertical="center" indent="1"/>
    </xf>
    <xf numFmtId="4" fontId="93" fillId="75" borderId="34" applyNumberFormat="0" applyProtection="0">
      <alignment vertical="center"/>
    </xf>
    <xf numFmtId="4" fontId="94" fillId="75" borderId="34" applyNumberFormat="0" applyProtection="0">
      <alignment vertical="center"/>
    </xf>
    <xf numFmtId="4" fontId="92" fillId="74" borderId="36" applyNumberFormat="0" applyProtection="0">
      <alignment horizontal="left" vertical="center" indent="1"/>
    </xf>
    <xf numFmtId="4" fontId="93" fillId="75" borderId="34" applyNumberFormat="0" applyProtection="0">
      <alignment horizontal="right" vertical="center"/>
    </xf>
    <xf numFmtId="4" fontId="94" fillId="75" borderId="34" applyNumberFormat="0" applyProtection="0">
      <alignment horizontal="right" vertical="center"/>
    </xf>
    <xf numFmtId="4" fontId="92" fillId="74" borderId="34" applyNumberFormat="0" applyProtection="0">
      <alignment horizontal="left" vertical="center" indent="1"/>
    </xf>
    <xf numFmtId="4" fontId="29" fillId="58" borderId="36" applyNumberFormat="0" applyProtection="0">
      <alignment horizontal="left" vertical="center" indent="1"/>
    </xf>
    <xf numFmtId="4" fontId="29" fillId="58" borderId="36" applyNumberFormat="0" applyProtection="0">
      <alignment horizontal="left" vertical="center" indent="1"/>
    </xf>
    <xf numFmtId="4" fontId="95" fillId="75" borderId="34" applyNumberFormat="0" applyProtection="0">
      <alignment horizontal="right" vertical="center"/>
    </xf>
    <xf numFmtId="222" fontId="29" fillId="0" borderId="0" applyFont="0" applyFill="0" applyBorder="0" applyAlignment="0" applyProtection="0"/>
    <xf numFmtId="222" fontId="29" fillId="0" borderId="0" applyFont="0" applyFill="0" applyBorder="0" applyAlignment="0" applyProtection="0"/>
    <xf numFmtId="0" fontId="29" fillId="1" borderId="14" applyNumberFormat="0" applyFont="0" applyAlignment="0">
      <alignment horizontal="center"/>
    </xf>
    <xf numFmtId="0" fontId="29" fillId="1" borderId="14" applyNumberFormat="0" applyFont="0" applyAlignment="0">
      <alignment horizontal="center"/>
    </xf>
    <xf numFmtId="3" fontId="28" fillId="0" borderId="0"/>
    <xf numFmtId="0" fontId="29" fillId="0" borderId="0" applyNumberFormat="0" applyFill="0" applyBorder="0" applyAlignment="0">
      <alignment horizontal="center"/>
    </xf>
    <xf numFmtId="0" fontId="29" fillId="0" borderId="0" applyNumberFormat="0" applyFill="0" applyBorder="0" applyAlignment="0">
      <alignment horizontal="center"/>
    </xf>
    <xf numFmtId="0" fontId="1" fillId="0" borderId="0"/>
    <xf numFmtId="166" fontId="29" fillId="0" borderId="0" applyNumberFormat="0" applyBorder="0" applyAlignment="0">
      <alignment horizontal="centerContinuous"/>
    </xf>
    <xf numFmtId="166" fontId="29" fillId="0" borderId="0" applyNumberFormat="0" applyBorder="0" applyAlignment="0">
      <alignment horizontal="centerContinuous"/>
    </xf>
    <xf numFmtId="0" fontId="30" fillId="0" borderId="15">
      <alignment horizontal="center"/>
    </xf>
    <xf numFmtId="0" fontId="34" fillId="0" borderId="0"/>
    <xf numFmtId="0" fontId="42" fillId="0" borderId="0" applyNumberFormat="0" applyFill="0" applyBorder="0" applyAlignment="0" applyProtection="0"/>
    <xf numFmtId="0" fontId="33" fillId="0" borderId="0"/>
    <xf numFmtId="0" fontId="33" fillId="0" borderId="0"/>
    <xf numFmtId="166" fontId="29" fillId="0" borderId="0" applyFont="0" applyFill="0" applyBorder="0" applyAlignment="0" applyProtection="0"/>
    <xf numFmtId="166" fontId="29"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8" fontId="32" fillId="0" borderId="0" applyFont="0" applyFill="0" applyBorder="0" applyAlignment="0" applyProtection="0"/>
    <xf numFmtId="164" fontId="32" fillId="0" borderId="0" applyFont="0" applyFill="0" applyBorder="0" applyAlignment="0" applyProtection="0"/>
    <xf numFmtId="181" fontId="32" fillId="0" borderId="0" applyFont="0" applyFill="0" applyBorder="0" applyAlignment="0" applyProtection="0"/>
    <xf numFmtId="182" fontId="28" fillId="0" borderId="0" applyFont="0" applyFill="0" applyBorder="0" applyAlignment="0" applyProtection="0"/>
    <xf numFmtId="182" fontId="32" fillId="0" borderId="0" applyFont="0" applyFill="0" applyBorder="0" applyAlignment="0" applyProtection="0"/>
    <xf numFmtId="0" fontId="29" fillId="0" borderId="0"/>
    <xf numFmtId="0" fontId="29" fillId="0" borderId="0"/>
    <xf numFmtId="223" fontId="29" fillId="0" borderId="0" applyFont="0" applyFill="0" applyBorder="0" applyAlignment="0" applyProtection="0"/>
    <xf numFmtId="223" fontId="29"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29" fillId="0" borderId="0"/>
    <xf numFmtId="0" fontId="70" fillId="0" borderId="0"/>
    <xf numFmtId="0" fontId="29" fillId="0" borderId="0"/>
    <xf numFmtId="0" fontId="29" fillId="0" borderId="0"/>
    <xf numFmtId="40" fontId="29" fillId="0" borderId="0" applyBorder="0">
      <alignment horizontal="right"/>
    </xf>
    <xf numFmtId="40" fontId="29" fillId="0" borderId="0" applyBorder="0">
      <alignment horizontal="right"/>
    </xf>
    <xf numFmtId="0" fontId="29" fillId="0" borderId="0"/>
    <xf numFmtId="0" fontId="29" fillId="0" borderId="0"/>
    <xf numFmtId="224" fontId="29" fillId="0" borderId="12">
      <alignment horizontal="right" vertical="center"/>
    </xf>
    <xf numFmtId="224" fontId="91" fillId="0" borderId="12">
      <alignment horizontal="right" vertical="center"/>
    </xf>
    <xf numFmtId="224" fontId="29" fillId="0" borderId="12">
      <alignment horizontal="right" vertical="center"/>
    </xf>
    <xf numFmtId="224" fontId="29" fillId="0" borderId="12">
      <alignment horizontal="right" vertical="center"/>
    </xf>
    <xf numFmtId="224" fontId="29" fillId="0" borderId="12">
      <alignment horizontal="right" vertical="center"/>
    </xf>
    <xf numFmtId="224" fontId="29" fillId="0" borderId="12">
      <alignment horizontal="right" vertical="center"/>
    </xf>
    <xf numFmtId="225" fontId="1" fillId="0" borderId="12">
      <alignment horizontal="right" vertical="center"/>
    </xf>
    <xf numFmtId="225" fontId="1" fillId="0" borderId="12">
      <alignment horizontal="right" vertical="center"/>
    </xf>
    <xf numFmtId="226" fontId="29" fillId="23" borderId="37" applyFont="0" applyFill="0" applyBorder="0"/>
    <xf numFmtId="226" fontId="29" fillId="23" borderId="37" applyFont="0" applyFill="0" applyBorder="0"/>
    <xf numFmtId="226" fontId="29" fillId="23" borderId="37" applyFont="0" applyFill="0" applyBorder="0"/>
    <xf numFmtId="226" fontId="29" fillId="23" borderId="37" applyFont="0" applyFill="0" applyBorder="0"/>
    <xf numFmtId="224" fontId="29" fillId="0" borderId="12">
      <alignment horizontal="right" vertical="center"/>
    </xf>
    <xf numFmtId="224" fontId="29" fillId="0" borderId="12">
      <alignment horizontal="right" vertical="center"/>
    </xf>
    <xf numFmtId="224" fontId="29" fillId="0" borderId="12">
      <alignment horizontal="right" vertical="center"/>
    </xf>
    <xf numFmtId="224" fontId="29" fillId="0" borderId="12">
      <alignment horizontal="right" vertical="center"/>
    </xf>
    <xf numFmtId="224" fontId="29" fillId="0" borderId="12">
      <alignment horizontal="right" vertical="center"/>
    </xf>
    <xf numFmtId="224" fontId="29" fillId="0" borderId="12">
      <alignment horizontal="right" vertical="center"/>
    </xf>
    <xf numFmtId="226" fontId="29" fillId="23" borderId="37" applyFont="0" applyFill="0" applyBorder="0"/>
    <xf numFmtId="226" fontId="29" fillId="23" borderId="37" applyFont="0" applyFill="0" applyBorder="0"/>
    <xf numFmtId="224" fontId="29" fillId="0" borderId="12">
      <alignment horizontal="right" vertical="center"/>
    </xf>
    <xf numFmtId="224" fontId="29" fillId="0" borderId="12">
      <alignment horizontal="right" vertical="center"/>
    </xf>
    <xf numFmtId="227" fontId="29" fillId="0" borderId="12">
      <alignment horizontal="right" vertical="center"/>
    </xf>
    <xf numFmtId="227" fontId="29" fillId="0" borderId="12">
      <alignment horizontal="right" vertical="center"/>
    </xf>
    <xf numFmtId="49" fontId="53" fillId="0" borderId="0" applyFill="0" applyBorder="0" applyAlignment="0"/>
    <xf numFmtId="49" fontId="53" fillId="0" borderId="0" applyFill="0" applyBorder="0" applyAlignment="0"/>
    <xf numFmtId="0" fontId="1" fillId="0" borderId="0" applyFill="0" applyBorder="0" applyAlignment="0"/>
    <xf numFmtId="0" fontId="1" fillId="0" borderId="0" applyFill="0" applyBorder="0" applyAlignment="0"/>
    <xf numFmtId="228" fontId="1" fillId="0" borderId="0" applyFill="0" applyBorder="0" applyAlignment="0"/>
    <xf numFmtId="228" fontId="1" fillId="0" borderId="0" applyFill="0" applyBorder="0" applyAlignment="0"/>
    <xf numFmtId="40" fontId="96" fillId="0" borderId="0"/>
    <xf numFmtId="3" fontId="29" fillId="0" borderId="0" applyNumberFormat="0" applyFill="0" applyBorder="0" applyAlignment="0" applyProtection="0">
      <alignment horizontal="center" wrapText="1"/>
    </xf>
    <xf numFmtId="3" fontId="29" fillId="0" borderId="0" applyNumberFormat="0" applyFill="0" applyBorder="0" applyAlignment="0" applyProtection="0">
      <alignment horizontal="center" wrapText="1"/>
    </xf>
    <xf numFmtId="0" fontId="29" fillId="0" borderId="10" applyBorder="0" applyAlignment="0">
      <alignment horizontal="center" vertical="center"/>
    </xf>
    <xf numFmtId="0" fontId="29" fillId="0" borderId="10" applyBorder="0" applyAlignment="0">
      <alignment horizontal="center" vertical="center"/>
    </xf>
    <xf numFmtId="0" fontId="29" fillId="0" borderId="0" applyNumberFormat="0" applyFill="0" applyBorder="0" applyAlignment="0" applyProtection="0">
      <alignment horizontal="centerContinuous"/>
    </xf>
    <xf numFmtId="0" fontId="29" fillId="0" borderId="0" applyNumberFormat="0" applyFill="0" applyBorder="0" applyAlignment="0" applyProtection="0">
      <alignment horizontal="centerContinuous"/>
    </xf>
    <xf numFmtId="0" fontId="29" fillId="0" borderId="38" applyNumberFormat="0" applyFill="0" applyBorder="0" applyAlignment="0" applyProtection="0">
      <alignment horizontal="center" vertical="center" wrapText="1"/>
    </xf>
    <xf numFmtId="0" fontId="29" fillId="0" borderId="38" applyNumberFormat="0" applyFill="0" applyBorder="0" applyAlignment="0" applyProtection="0">
      <alignment horizontal="center" vertical="center" wrapText="1"/>
    </xf>
    <xf numFmtId="0" fontId="83" fillId="0" borderId="0" applyAlignment="0"/>
    <xf numFmtId="0" fontId="29" fillId="0" borderId="0" applyNumberFormat="0" applyFill="0" applyBorder="0" applyAlignment="0" applyProtection="0"/>
    <xf numFmtId="0" fontId="83" fillId="0" borderId="0" applyAlignment="0"/>
    <xf numFmtId="0" fontId="29" fillId="0" borderId="0" applyNumberFormat="0" applyFill="0" applyBorder="0" applyAlignment="0" applyProtection="0"/>
    <xf numFmtId="0" fontId="29" fillId="0" borderId="0" applyNumberFormat="0" applyFill="0" applyBorder="0" applyAlignment="0" applyProtection="0"/>
    <xf numFmtId="0" fontId="29" fillId="0" borderId="39" applyNumberFormat="0" applyBorder="0" applyAlignment="0">
      <alignment vertical="center"/>
    </xf>
    <xf numFmtId="0" fontId="29" fillId="0" borderId="39" applyNumberFormat="0" applyBorder="0" applyAlignment="0">
      <alignment vertical="center"/>
    </xf>
    <xf numFmtId="0" fontId="87" fillId="0" borderId="8" applyAlignment="0"/>
    <xf numFmtId="0" fontId="1" fillId="0" borderId="18" applyNumberFormat="0" applyFont="0" applyFill="0" applyAlignment="0" applyProtection="0"/>
    <xf numFmtId="0" fontId="87" fillId="0" borderId="8" applyAlignment="0"/>
    <xf numFmtId="0" fontId="1" fillId="0" borderId="18" applyNumberFormat="0" applyFont="0" applyFill="0" applyAlignment="0" applyProtection="0"/>
    <xf numFmtId="0" fontId="1" fillId="0" borderId="18" applyNumberFormat="0" applyFont="0" applyFill="0" applyAlignment="0" applyProtection="0"/>
    <xf numFmtId="175" fontId="1" fillId="0" borderId="0" applyFont="0" applyFill="0" applyBorder="0" applyAlignment="0" applyProtection="0"/>
    <xf numFmtId="229" fontId="1" fillId="0" borderId="0" applyFont="0" applyFill="0" applyBorder="0" applyAlignment="0" applyProtection="0"/>
    <xf numFmtId="182" fontId="29" fillId="0" borderId="12">
      <alignment horizontal="center"/>
    </xf>
    <xf numFmtId="182" fontId="91" fillId="0" borderId="12">
      <alignment horizontal="center"/>
    </xf>
    <xf numFmtId="182" fontId="29" fillId="0" borderId="12">
      <alignment horizontal="center"/>
    </xf>
    <xf numFmtId="182" fontId="29" fillId="0" borderId="12">
      <alignment horizontal="center"/>
    </xf>
    <xf numFmtId="230" fontId="97" fillId="0" borderId="0" applyNumberFormat="0" applyFont="0" applyFill="0" applyBorder="0" applyAlignment="0">
      <alignment horizontal="centerContinuous"/>
    </xf>
    <xf numFmtId="0" fontId="29" fillId="0" borderId="40"/>
    <xf numFmtId="0" fontId="29" fillId="0" borderId="40"/>
    <xf numFmtId="0" fontId="29" fillId="0" borderId="0" applyNumberFormat="0" applyFill="0" applyBorder="0" applyAlignment="0" applyProtection="0"/>
    <xf numFmtId="0" fontId="9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 fillId="0" borderId="0" applyNumberFormat="0" applyFill="0" applyBorder="0" applyAlignment="0" applyProtection="0"/>
    <xf numFmtId="0" fontId="90" fillId="0" borderId="0" applyNumberFormat="0" applyFill="0" applyBorder="0" applyAlignment="0" applyProtection="0"/>
    <xf numFmtId="0" fontId="29" fillId="0" borderId="31" applyNumberFormat="0" applyBorder="0" applyAlignment="0"/>
    <xf numFmtId="0" fontId="29" fillId="0" borderId="31" applyNumberFormat="0" applyBorder="0" applyAlignment="0"/>
    <xf numFmtId="0" fontId="29" fillId="0" borderId="29" applyNumberFormat="0" applyBorder="0" applyAlignment="0">
      <alignment horizontal="center"/>
    </xf>
    <xf numFmtId="0" fontId="29" fillId="0" borderId="29" applyNumberFormat="0" applyBorder="0" applyAlignment="0">
      <alignment horizontal="center"/>
    </xf>
    <xf numFmtId="3" fontId="29" fillId="0" borderId="22" applyNumberFormat="0" applyBorder="0" applyAlignment="0"/>
    <xf numFmtId="3" fontId="29" fillId="0" borderId="22" applyNumberFormat="0" applyBorder="0" applyAlignment="0"/>
    <xf numFmtId="231" fontId="98" fillId="0" borderId="0" applyFont="0" applyFill="0" applyBorder="0" applyAlignment="0" applyProtection="0"/>
    <xf numFmtId="232" fontId="99" fillId="0" borderId="0" applyFont="0" applyFill="0" applyBorder="0" applyAlignment="0" applyProtection="0"/>
    <xf numFmtId="228" fontId="29" fillId="0" borderId="0"/>
    <xf numFmtId="228" fontId="91" fillId="0" borderId="0"/>
    <xf numFmtId="228" fontId="29" fillId="0" borderId="0"/>
    <xf numFmtId="228" fontId="29" fillId="0" borderId="0"/>
    <xf numFmtId="233" fontId="29" fillId="0" borderId="11"/>
    <xf numFmtId="233" fontId="91" fillId="0" borderId="11"/>
    <xf numFmtId="233" fontId="29" fillId="0" borderId="11"/>
    <xf numFmtId="233" fontId="29" fillId="0" borderId="11"/>
    <xf numFmtId="0" fontId="72" fillId="0" borderId="0"/>
    <xf numFmtId="3" fontId="29" fillId="0" borderId="0" applyNumberFormat="0" applyBorder="0" applyAlignment="0" applyProtection="0">
      <alignment horizontal="centerContinuous"/>
      <protection locked="0"/>
    </xf>
    <xf numFmtId="3" fontId="29" fillId="0" borderId="0" applyNumberFormat="0" applyBorder="0" applyAlignment="0" applyProtection="0">
      <alignment horizontal="centerContinuous"/>
      <protection locked="0"/>
    </xf>
    <xf numFmtId="3" fontId="29" fillId="0" borderId="0">
      <protection locked="0"/>
    </xf>
    <xf numFmtId="3" fontId="29" fillId="0" borderId="0">
      <protection locked="0"/>
    </xf>
    <xf numFmtId="0" fontId="72" fillId="0" borderId="0"/>
    <xf numFmtId="211" fontId="29" fillId="76" borderId="10">
      <alignment vertical="top"/>
    </xf>
    <xf numFmtId="211" fontId="29" fillId="76" borderId="10">
      <alignment vertical="top"/>
    </xf>
    <xf numFmtId="211" fontId="29" fillId="0" borderId="15">
      <alignment horizontal="left" vertical="top"/>
    </xf>
    <xf numFmtId="211" fontId="29" fillId="0" borderId="15">
      <alignment horizontal="left" vertical="top"/>
    </xf>
    <xf numFmtId="0" fontId="29" fillId="0" borderId="15">
      <alignment horizontal="left" vertical="center"/>
    </xf>
    <xf numFmtId="0" fontId="29" fillId="0" borderId="15">
      <alignment horizontal="left" vertical="center"/>
    </xf>
    <xf numFmtId="0" fontId="29" fillId="77" borderId="11">
      <alignment horizontal="left" vertical="center"/>
    </xf>
    <xf numFmtId="0" fontId="29" fillId="77" borderId="11">
      <alignment horizontal="left" vertical="center"/>
    </xf>
    <xf numFmtId="234" fontId="29" fillId="78" borderId="10"/>
    <xf numFmtId="234" fontId="29" fillId="78" borderId="10"/>
    <xf numFmtId="211" fontId="29" fillId="0" borderId="10">
      <alignment horizontal="left" vertical="top"/>
    </xf>
    <xf numFmtId="211" fontId="29" fillId="0" borderId="10">
      <alignment horizontal="left" vertical="top"/>
    </xf>
    <xf numFmtId="0" fontId="29" fillId="79" borderId="0">
      <alignment horizontal="left" vertical="center"/>
    </xf>
    <xf numFmtId="0" fontId="29" fillId="79" borderId="0">
      <alignment horizontal="left" vertical="center"/>
    </xf>
    <xf numFmtId="178" fontId="29" fillId="0" borderId="0" applyFont="0" applyFill="0" applyBorder="0" applyAlignment="0" applyProtection="0"/>
    <xf numFmtId="235" fontId="1" fillId="0" borderId="0" applyFont="0" applyFill="0" applyBorder="0" applyAlignment="0" applyProtection="0"/>
    <xf numFmtId="178" fontId="29" fillId="0" borderId="0" applyFont="0" applyFill="0" applyBorder="0" applyAlignment="0" applyProtection="0"/>
    <xf numFmtId="236" fontId="29" fillId="0" borderId="0" applyFont="0" applyFill="0" applyBorder="0" applyAlignment="0" applyProtection="0"/>
    <xf numFmtId="0" fontId="88" fillId="0" borderId="0" applyAlignment="0"/>
    <xf numFmtId="0" fontId="29" fillId="0" borderId="0" applyNumberFormat="0" applyFill="0" applyBorder="0" applyAlignment="0" applyProtection="0"/>
    <xf numFmtId="0" fontId="88" fillId="0" borderId="0" applyAlignment="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40" fillId="0" borderId="0">
      <alignment vertical="center"/>
    </xf>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101" fillId="0" borderId="0" applyFont="0" applyFill="0" applyBorder="0" applyAlignment="0" applyProtection="0"/>
    <xf numFmtId="0" fontId="29" fillId="0" borderId="0"/>
    <xf numFmtId="0" fontId="29" fillId="0" borderId="17"/>
    <xf numFmtId="0" fontId="102" fillId="0" borderId="17"/>
    <xf numFmtId="0" fontId="29" fillId="0" borderId="17"/>
    <xf numFmtId="0" fontId="29" fillId="0" borderId="17"/>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9" fillId="0" borderId="0" applyFont="0" applyFill="0" applyBorder="0" applyAlignment="0" applyProtection="0"/>
    <xf numFmtId="0" fontId="29" fillId="0" borderId="0" applyFont="0" applyFill="0" applyBorder="0" applyAlignment="0" applyProtection="0"/>
    <xf numFmtId="183" fontId="29" fillId="0" borderId="0" applyFont="0" applyFill="0" applyBorder="0" applyAlignment="0" applyProtection="0"/>
    <xf numFmtId="237" fontId="29" fillId="0" borderId="0" applyFont="0" applyFill="0" applyBorder="0" applyAlignment="0" applyProtection="0"/>
    <xf numFmtId="0" fontId="29" fillId="0" borderId="0"/>
    <xf numFmtId="0" fontId="67" fillId="0" borderId="0"/>
    <xf numFmtId="191" fontId="29" fillId="0" borderId="0" applyFont="0" applyFill="0" applyBorder="0" applyAlignment="0" applyProtection="0"/>
    <xf numFmtId="175" fontId="78" fillId="0" borderId="0" applyFont="0" applyFill="0" applyBorder="0" applyAlignment="0" applyProtection="0"/>
    <xf numFmtId="176" fontId="78" fillId="0" borderId="0" applyFont="0" applyFill="0" applyBorder="0" applyAlignment="0" applyProtection="0"/>
    <xf numFmtId="0" fontId="29"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8" fontId="78" fillId="0" borderId="0" applyFont="0" applyFill="0" applyBorder="0" applyAlignment="0" applyProtection="0"/>
    <xf numFmtId="238" fontId="29" fillId="0" borderId="0" applyFont="0" applyFill="0" applyBorder="0" applyAlignment="0" applyProtection="0"/>
    <xf numFmtId="197" fontId="78" fillId="0" borderId="0" applyFont="0" applyFill="0" applyBorder="0" applyAlignment="0" applyProtection="0"/>
    <xf numFmtId="236" fontId="1" fillId="0" borderId="0" applyFont="0" applyFill="0" applyBorder="0" applyAlignment="0" applyProtection="0"/>
    <xf numFmtId="178" fontId="1" fillId="0" borderId="0" applyFont="0" applyFill="0" applyBorder="0" applyAlignment="0" applyProtection="0"/>
  </cellStyleXfs>
  <cellXfs count="191">
    <xf numFmtId="0" fontId="0" fillId="0" borderId="0" xfId="0"/>
    <xf numFmtId="0" fontId="3" fillId="0" borderId="0" xfId="0" applyFont="1" applyFill="1" applyAlignment="1">
      <alignment horizontal="center" vertical="center" wrapText="1"/>
    </xf>
    <xf numFmtId="0" fontId="3" fillId="0" borderId="0" xfId="0" applyFont="1" applyFill="1" applyAlignment="1">
      <alignment vertical="center" wrapText="1"/>
    </xf>
    <xf numFmtId="164" fontId="6" fillId="0" borderId="9" xfId="0" applyNumberFormat="1" applyFont="1" applyFill="1" applyBorder="1" applyAlignment="1">
      <alignment horizontal="right" vertical="center" wrapText="1"/>
    </xf>
    <xf numFmtId="0" fontId="6" fillId="0" borderId="9" xfId="0" applyFont="1" applyFill="1" applyBorder="1" applyAlignment="1">
      <alignment horizontal="right" vertical="center" wrapText="1"/>
    </xf>
    <xf numFmtId="0" fontId="3" fillId="0" borderId="11" xfId="0" applyFont="1" applyFill="1" applyBorder="1" applyAlignment="1">
      <alignment horizontal="center" vertical="center" wrapText="1"/>
    </xf>
    <xf numFmtId="1" fontId="7" fillId="0" borderId="11" xfId="3" applyNumberFormat="1" applyFont="1" applyFill="1" applyBorder="1" applyAlignment="1">
      <alignment horizontal="center" vertical="center" wrapText="1"/>
    </xf>
    <xf numFmtId="164" fontId="7" fillId="0" borderId="11" xfId="1" applyNumberFormat="1" applyFont="1" applyFill="1" applyBorder="1" applyAlignment="1">
      <alignment vertical="center"/>
    </xf>
    <xf numFmtId="10" fontId="7" fillId="0" borderId="11" xfId="2" applyNumberFormat="1" applyFont="1" applyFill="1" applyBorder="1" applyAlignment="1">
      <alignment vertical="center"/>
    </xf>
    <xf numFmtId="164" fontId="7" fillId="0" borderId="11" xfId="1" applyNumberFormat="1" applyFont="1" applyFill="1" applyBorder="1" applyAlignment="1">
      <alignment horizontal="right" vertical="center"/>
    </xf>
    <xf numFmtId="0" fontId="9" fillId="0" borderId="11"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0" xfId="0" applyFont="1" applyFill="1" applyAlignment="1">
      <alignment vertical="center" wrapText="1"/>
    </xf>
    <xf numFmtId="0" fontId="7" fillId="0" borderId="11" xfId="0" applyFont="1" applyFill="1" applyBorder="1" applyAlignment="1">
      <alignment horizontal="center" vertical="center" wrapText="1"/>
    </xf>
    <xf numFmtId="1" fontId="7" fillId="0" borderId="11" xfId="3"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7" fillId="0" borderId="11" xfId="4" applyFont="1" applyFill="1" applyBorder="1" applyAlignment="1">
      <alignment horizontal="center" vertical="center"/>
    </xf>
    <xf numFmtId="0" fontId="7" fillId="0" borderId="11" xfId="4" applyFont="1" applyFill="1" applyBorder="1" applyAlignment="1">
      <alignment horizontal="left" vertical="center" wrapText="1"/>
    </xf>
    <xf numFmtId="164" fontId="7" fillId="0" borderId="11" xfId="1" applyNumberFormat="1" applyFont="1" applyFill="1" applyBorder="1" applyAlignment="1">
      <alignment horizontal="left" vertical="center" wrapText="1"/>
    </xf>
    <xf numFmtId="9" fontId="7" fillId="0" borderId="11" xfId="2" applyNumberFormat="1" applyFont="1" applyFill="1" applyBorder="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3" fillId="0" borderId="11" xfId="0" applyFont="1" applyFill="1" applyBorder="1" applyAlignment="1">
      <alignment horizontal="left" vertical="center" wrapText="1"/>
    </xf>
    <xf numFmtId="164" fontId="3" fillId="0" borderId="11" xfId="1" applyNumberFormat="1" applyFont="1" applyFill="1" applyBorder="1" applyAlignment="1">
      <alignment vertical="center"/>
    </xf>
    <xf numFmtId="166" fontId="3" fillId="0" borderId="11" xfId="1" applyNumberFormat="1" applyFont="1" applyFill="1" applyBorder="1" applyAlignment="1">
      <alignment vertical="center"/>
    </xf>
    <xf numFmtId="10" fontId="3" fillId="0" borderId="11" xfId="2" applyNumberFormat="1" applyFont="1" applyFill="1" applyBorder="1" applyAlignment="1">
      <alignment vertical="center"/>
    </xf>
    <xf numFmtId="0" fontId="3" fillId="0" borderId="11" xfId="1" applyNumberFormat="1" applyFont="1" applyFill="1" applyBorder="1" applyAlignment="1">
      <alignment horizontal="left" vertical="center" wrapText="1"/>
    </xf>
    <xf numFmtId="0" fontId="3" fillId="0" borderId="11" xfId="5" applyFont="1" applyFill="1" applyBorder="1" applyAlignment="1">
      <alignment vertical="center" wrapText="1"/>
    </xf>
    <xf numFmtId="10" fontId="11" fillId="0" borderId="11" xfId="2" applyNumberFormat="1" applyFont="1" applyFill="1" applyBorder="1" applyAlignment="1">
      <alignment vertical="center"/>
    </xf>
    <xf numFmtId="0" fontId="12" fillId="0" borderId="11" xfId="0" applyFont="1" applyFill="1" applyBorder="1" applyAlignment="1">
      <alignment horizontal="center" vertical="center" wrapText="1"/>
    </xf>
    <xf numFmtId="0" fontId="12" fillId="0" borderId="11" xfId="4" applyFont="1" applyFill="1" applyBorder="1" applyAlignment="1">
      <alignment horizontal="left" vertical="center" wrapText="1"/>
    </xf>
    <xf numFmtId="164" fontId="12" fillId="0" borderId="11" xfId="1" applyNumberFormat="1" applyFont="1" applyFill="1" applyBorder="1" applyAlignment="1">
      <alignment vertical="center"/>
    </xf>
    <xf numFmtId="164" fontId="12" fillId="0" borderId="11" xfId="1" applyNumberFormat="1" applyFont="1" applyFill="1" applyBorder="1" applyAlignment="1">
      <alignment horizontal="right" vertical="center"/>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vertical="center" wrapText="1"/>
    </xf>
    <xf numFmtId="164" fontId="13" fillId="0" borderId="11" xfId="0" applyNumberFormat="1" applyFont="1" applyFill="1" applyBorder="1" applyAlignment="1">
      <alignment vertical="center" wrapText="1"/>
    </xf>
    <xf numFmtId="10" fontId="13" fillId="0" borderId="11" xfId="2" applyNumberFormat="1" applyFont="1" applyFill="1" applyBorder="1" applyAlignment="1">
      <alignment vertical="center"/>
    </xf>
    <xf numFmtId="0" fontId="13" fillId="0" borderId="11"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9" fontId="3" fillId="0" borderId="11" xfId="2" applyNumberFormat="1" applyFont="1" applyFill="1" applyBorder="1" applyAlignment="1">
      <alignment vertical="center"/>
    </xf>
    <xf numFmtId="0" fontId="3" fillId="0" borderId="11" xfId="0" applyFont="1" applyFill="1" applyBorder="1" applyAlignment="1">
      <alignment vertical="center" wrapText="1"/>
    </xf>
    <xf numFmtId="3" fontId="12" fillId="0" borderId="11" xfId="3" applyNumberFormat="1"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vertical="center" wrapText="1"/>
    </xf>
    <xf numFmtId="164" fontId="14" fillId="0" borderId="11" xfId="1" applyNumberFormat="1" applyFont="1" applyFill="1" applyBorder="1" applyAlignment="1">
      <alignment vertical="center"/>
    </xf>
    <xf numFmtId="0" fontId="14" fillId="0" borderId="11"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9" fontId="3" fillId="0" borderId="11" xfId="2" applyFont="1" applyFill="1" applyBorder="1" applyAlignment="1">
      <alignment vertical="center"/>
    </xf>
    <xf numFmtId="9" fontId="13" fillId="0" borderId="11" xfId="2" applyNumberFormat="1" applyFont="1" applyFill="1" applyBorder="1" applyAlignment="1">
      <alignment vertical="center"/>
    </xf>
    <xf numFmtId="0" fontId="7" fillId="0" borderId="11" xfId="0" applyFont="1" applyFill="1" applyBorder="1" applyAlignment="1">
      <alignment vertical="center" wrapText="1"/>
    </xf>
    <xf numFmtId="167" fontId="7" fillId="0" borderId="11" xfId="6" applyNumberFormat="1" applyFont="1" applyFill="1" applyBorder="1" applyAlignment="1" applyProtection="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167" fontId="3" fillId="0" borderId="11" xfId="7" applyNumberFormat="1" applyFont="1" applyFill="1" applyBorder="1" applyAlignment="1" applyProtection="1">
      <alignment vertical="center"/>
    </xf>
    <xf numFmtId="166" fontId="3" fillId="0" borderId="11" xfId="7" applyNumberFormat="1" applyFont="1" applyFill="1" applyBorder="1" applyAlignment="1" applyProtection="1">
      <alignment vertical="center"/>
    </xf>
    <xf numFmtId="167" fontId="13" fillId="0" borderId="11" xfId="6" applyNumberFormat="1" applyFont="1" applyFill="1" applyBorder="1" applyAlignment="1" applyProtection="1">
      <alignment vertical="center"/>
    </xf>
    <xf numFmtId="164" fontId="3" fillId="0" borderId="11" xfId="7" applyNumberFormat="1" applyFont="1" applyFill="1" applyBorder="1" applyAlignment="1" applyProtection="1">
      <alignment vertical="center"/>
    </xf>
    <xf numFmtId="0" fontId="7" fillId="0" borderId="11" xfId="5" applyFont="1" applyFill="1" applyBorder="1" applyAlignment="1">
      <alignment vertical="center" wrapText="1"/>
    </xf>
    <xf numFmtId="167" fontId="11" fillId="0" borderId="11" xfId="7" applyNumberFormat="1" applyFont="1" applyFill="1" applyBorder="1" applyAlignment="1" applyProtection="1">
      <alignment vertical="center"/>
    </xf>
    <xf numFmtId="167" fontId="12" fillId="0" borderId="11" xfId="6" applyNumberFormat="1" applyFont="1" applyFill="1" applyBorder="1" applyAlignment="1" applyProtection="1">
      <alignment vertical="center"/>
    </xf>
    <xf numFmtId="0" fontId="16" fillId="0" borderId="11" xfId="0" applyFont="1" applyFill="1" applyBorder="1" applyAlignment="1">
      <alignmen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3" fillId="0" borderId="11" xfId="4" applyFont="1" applyFill="1" applyBorder="1" applyAlignment="1">
      <alignment horizontal="center" vertical="center" wrapText="1"/>
    </xf>
    <xf numFmtId="0" fontId="6" fillId="0" borderId="11"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3" fillId="0" borderId="11" xfId="4" applyFont="1" applyFill="1" applyBorder="1" applyAlignment="1">
      <alignment horizontal="left" vertical="center" wrapText="1"/>
    </xf>
    <xf numFmtId="167" fontId="3" fillId="0" borderId="11" xfId="6" applyNumberFormat="1" applyFont="1" applyFill="1" applyBorder="1" applyAlignment="1" applyProtection="1">
      <alignment vertical="center"/>
    </xf>
    <xf numFmtId="9" fontId="17" fillId="0" borderId="11" xfId="2" applyFont="1" applyFill="1" applyBorder="1" applyAlignment="1">
      <alignment vertical="center"/>
    </xf>
    <xf numFmtId="10" fontId="17" fillId="0" borderId="11" xfId="2" applyNumberFormat="1" applyFont="1" applyFill="1" applyBorder="1" applyAlignment="1">
      <alignment vertical="center"/>
    </xf>
    <xf numFmtId="9" fontId="6" fillId="0" borderId="11" xfId="2" applyNumberFormat="1" applyFont="1" applyFill="1" applyBorder="1" applyAlignment="1">
      <alignment vertical="center"/>
    </xf>
    <xf numFmtId="166" fontId="3" fillId="0" borderId="11" xfId="0" applyNumberFormat="1" applyFont="1" applyFill="1" applyBorder="1" applyAlignment="1">
      <alignment vertical="center" wrapText="1"/>
    </xf>
    <xf numFmtId="9" fontId="13" fillId="0" borderId="11" xfId="2" applyFont="1" applyFill="1" applyBorder="1" applyAlignment="1">
      <alignment vertical="center"/>
    </xf>
    <xf numFmtId="164" fontId="3" fillId="0" borderId="11" xfId="0" applyNumberFormat="1" applyFont="1" applyFill="1" applyBorder="1" applyAlignment="1">
      <alignment vertical="center" wrapText="1"/>
    </xf>
    <xf numFmtId="10" fontId="6" fillId="0" borderId="11" xfId="2" applyNumberFormat="1" applyFont="1" applyFill="1" applyBorder="1" applyAlignment="1">
      <alignment vertical="center"/>
    </xf>
    <xf numFmtId="1" fontId="3" fillId="0" borderId="11" xfId="3" applyNumberFormat="1" applyFont="1" applyFill="1" applyBorder="1" applyAlignment="1">
      <alignment vertical="center" wrapText="1"/>
    </xf>
    <xf numFmtId="164" fontId="3" fillId="0" borderId="11" xfId="0" applyNumberFormat="1" applyFont="1" applyFill="1" applyBorder="1" applyAlignment="1">
      <alignment vertical="center"/>
    </xf>
    <xf numFmtId="167" fontId="14" fillId="0" borderId="11" xfId="6" applyNumberFormat="1" applyFont="1" applyFill="1" applyBorder="1" applyAlignment="1" applyProtection="1">
      <alignment vertical="center"/>
    </xf>
    <xf numFmtId="166" fontId="3" fillId="0" borderId="11" xfId="6" applyNumberFormat="1" applyFont="1" applyFill="1" applyBorder="1" applyAlignment="1" applyProtection="1">
      <alignment vertical="center"/>
    </xf>
    <xf numFmtId="164" fontId="3" fillId="0" borderId="11" xfId="1" applyNumberFormat="1" applyFont="1" applyFill="1" applyBorder="1" applyAlignment="1">
      <alignment horizontal="right" vertical="center"/>
    </xf>
    <xf numFmtId="0" fontId="3" fillId="21" borderId="11" xfId="0" applyFont="1" applyFill="1" applyBorder="1" applyAlignment="1">
      <alignment horizontal="center" vertical="center" wrapText="1"/>
    </xf>
    <xf numFmtId="0" fontId="3" fillId="21" borderId="11" xfId="5" applyFont="1" applyFill="1" applyBorder="1" applyAlignment="1">
      <alignment vertical="center" wrapText="1"/>
    </xf>
    <xf numFmtId="164" fontId="3" fillId="21" borderId="11" xfId="1" applyNumberFormat="1" applyFont="1" applyFill="1" applyBorder="1" applyAlignment="1">
      <alignment horizontal="right" vertical="center"/>
    </xf>
    <xf numFmtId="166" fontId="3" fillId="21" borderId="11" xfId="7" applyNumberFormat="1" applyFont="1" applyFill="1" applyBorder="1" applyAlignment="1" applyProtection="1">
      <alignment vertical="center"/>
    </xf>
    <xf numFmtId="10" fontId="3" fillId="21" borderId="11" xfId="2" applyNumberFormat="1" applyFont="1" applyFill="1" applyBorder="1" applyAlignment="1">
      <alignment vertical="center"/>
    </xf>
    <xf numFmtId="0" fontId="3" fillId="21" borderId="11" xfId="0" applyFont="1" applyFill="1" applyBorder="1" applyAlignment="1">
      <alignment vertical="center" wrapText="1"/>
    </xf>
    <xf numFmtId="0" fontId="3" fillId="21" borderId="0" xfId="0" applyFont="1" applyFill="1" applyAlignment="1">
      <alignment horizontal="center" vertical="center" wrapText="1"/>
    </xf>
    <xf numFmtId="0" fontId="7" fillId="21" borderId="0" xfId="0" applyFont="1" applyFill="1" applyAlignment="1">
      <alignment horizontal="center" vertical="center" wrapText="1"/>
    </xf>
    <xf numFmtId="0" fontId="3" fillId="21" borderId="0" xfId="0" applyFont="1" applyFill="1" applyAlignment="1">
      <alignment vertical="center" wrapText="1"/>
    </xf>
    <xf numFmtId="10" fontId="3" fillId="0" borderId="11" xfId="8" applyNumberFormat="1" applyFont="1" applyFill="1" applyBorder="1" applyAlignment="1">
      <alignment vertical="center"/>
    </xf>
    <xf numFmtId="0" fontId="13" fillId="0" borderId="11" xfId="9" applyFont="1" applyFill="1" applyBorder="1" applyAlignment="1">
      <alignment horizontal="center" vertical="center" wrapText="1"/>
    </xf>
    <xf numFmtId="0" fontId="13" fillId="0" borderId="11" xfId="9" applyFont="1" applyFill="1" applyBorder="1" applyAlignment="1">
      <alignment vertical="center" wrapText="1"/>
    </xf>
    <xf numFmtId="164" fontId="13" fillId="0" borderId="11" xfId="9" applyNumberFormat="1" applyFont="1" applyFill="1" applyBorder="1" applyAlignment="1">
      <alignment vertical="center"/>
    </xf>
    <xf numFmtId="1" fontId="3" fillId="0" borderId="11" xfId="3" applyNumberFormat="1" applyFont="1" applyFill="1" applyBorder="1" applyAlignment="1">
      <alignment horizontal="left" vertical="center" wrapText="1"/>
    </xf>
    <xf numFmtId="164" fontId="3" fillId="21" borderId="11" xfId="0" applyNumberFormat="1" applyFont="1" applyFill="1" applyBorder="1" applyAlignment="1">
      <alignment vertical="center"/>
    </xf>
    <xf numFmtId="167" fontId="12" fillId="0" borderId="11" xfId="0" applyNumberFormat="1" applyFont="1" applyFill="1" applyBorder="1" applyAlignment="1">
      <alignment vertical="center" wrapText="1"/>
    </xf>
    <xf numFmtId="167" fontId="14" fillId="0" borderId="11" xfId="0" applyNumberFormat="1" applyFont="1" applyFill="1" applyBorder="1" applyAlignment="1">
      <alignment vertical="center" wrapText="1"/>
    </xf>
    <xf numFmtId="0" fontId="3" fillId="0" borderId="11" xfId="5" applyFont="1" applyBorder="1" applyAlignment="1">
      <alignment vertical="center" wrapText="1"/>
    </xf>
    <xf numFmtId="0" fontId="18" fillId="0" borderId="11" xfId="0" applyFont="1" applyFill="1" applyBorder="1" applyAlignment="1">
      <alignment horizontal="center" vertical="center" wrapText="1"/>
    </xf>
    <xf numFmtId="0" fontId="18" fillId="0" borderId="11" xfId="4" applyFont="1" applyFill="1" applyBorder="1" applyAlignment="1">
      <alignment horizontal="left" vertical="center" wrapText="1"/>
    </xf>
    <xf numFmtId="167" fontId="18" fillId="0" borderId="11" xfId="0" applyNumberFormat="1"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applyAlignment="1">
      <alignment horizontal="center" vertical="center" wrapText="1"/>
    </xf>
    <xf numFmtId="0" fontId="19" fillId="0" borderId="0" xfId="0" applyFont="1" applyFill="1" applyAlignment="1">
      <alignment vertical="center" wrapText="1"/>
    </xf>
    <xf numFmtId="167" fontId="7" fillId="0" borderId="11" xfId="0" applyNumberFormat="1" applyFont="1" applyFill="1" applyBorder="1" applyAlignment="1">
      <alignment vertical="center" wrapText="1"/>
    </xf>
    <xf numFmtId="167" fontId="13" fillId="0" borderId="11" xfId="0" applyNumberFormat="1" applyFont="1" applyFill="1" applyBorder="1" applyAlignment="1">
      <alignment vertical="center" wrapText="1"/>
    </xf>
    <xf numFmtId="167" fontId="3" fillId="0" borderId="11" xfId="0" applyNumberFormat="1" applyFont="1" applyFill="1" applyBorder="1" applyAlignment="1">
      <alignment vertical="center" wrapText="1"/>
    </xf>
    <xf numFmtId="0" fontId="7" fillId="0" borderId="11" xfId="9" applyFont="1" applyFill="1" applyBorder="1" applyAlignment="1">
      <alignment vertical="center"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0" fontId="7" fillId="0" borderId="11" xfId="9" applyFont="1" applyFill="1" applyBorder="1" applyAlignment="1">
      <alignment horizontal="center" vertical="center" wrapText="1"/>
    </xf>
    <xf numFmtId="164" fontId="13" fillId="0" borderId="11" xfId="1" applyNumberFormat="1" applyFont="1" applyFill="1" applyBorder="1" applyAlignment="1">
      <alignment horizontal="right" vertical="center"/>
    </xf>
    <xf numFmtId="0" fontId="3" fillId="0" borderId="11" xfId="9" applyFont="1" applyFill="1" applyBorder="1" applyAlignment="1">
      <alignment horizontal="center" vertical="center" wrapText="1"/>
    </xf>
    <xf numFmtId="0" fontId="7" fillId="0" borderId="11" xfId="4" applyFont="1" applyBorder="1" applyAlignment="1">
      <alignment horizontal="left" vertical="center" wrapText="1"/>
    </xf>
    <xf numFmtId="0" fontId="7" fillId="21" borderId="11" xfId="0" applyFont="1" applyFill="1" applyBorder="1" applyAlignment="1">
      <alignment horizontal="center" vertical="center" wrapText="1"/>
    </xf>
    <xf numFmtId="0" fontId="7" fillId="21" borderId="11" xfId="4" applyFont="1" applyFill="1" applyBorder="1" applyAlignment="1">
      <alignment horizontal="left" vertical="center" wrapText="1"/>
    </xf>
    <xf numFmtId="164" fontId="7" fillId="21" borderId="11" xfId="1" applyNumberFormat="1" applyFont="1" applyFill="1" applyBorder="1" applyAlignment="1">
      <alignment horizontal="right" vertical="center"/>
    </xf>
    <xf numFmtId="10" fontId="7" fillId="21" borderId="11" xfId="2" applyNumberFormat="1" applyFont="1" applyFill="1" applyBorder="1" applyAlignment="1">
      <alignment vertical="center"/>
    </xf>
    <xf numFmtId="0" fontId="13" fillId="21" borderId="11" xfId="0" applyFont="1" applyFill="1" applyBorder="1" applyAlignment="1">
      <alignment horizontal="center" vertical="center" wrapText="1"/>
    </xf>
    <xf numFmtId="0" fontId="13" fillId="21" borderId="11" xfId="0" applyFont="1" applyFill="1" applyBorder="1" applyAlignment="1">
      <alignment vertical="center" wrapText="1"/>
    </xf>
    <xf numFmtId="164" fontId="13" fillId="21" borderId="11" xfId="1" applyNumberFormat="1" applyFont="1" applyFill="1" applyBorder="1" applyAlignment="1">
      <alignment horizontal="right" vertical="center"/>
    </xf>
    <xf numFmtId="10" fontId="13" fillId="21" borderId="11" xfId="2" applyNumberFormat="1" applyFont="1" applyFill="1" applyBorder="1" applyAlignment="1">
      <alignment vertical="center"/>
    </xf>
    <xf numFmtId="0" fontId="3" fillId="21" borderId="11" xfId="9" applyFont="1" applyFill="1" applyBorder="1" applyAlignment="1">
      <alignment horizontal="center" vertical="center" wrapText="1"/>
    </xf>
    <xf numFmtId="164" fontId="20" fillId="21" borderId="11" xfId="1" applyNumberFormat="1" applyFont="1" applyFill="1" applyBorder="1" applyAlignment="1">
      <alignment vertical="center"/>
    </xf>
    <xf numFmtId="167" fontId="3" fillId="21" borderId="11" xfId="7" applyNumberFormat="1" applyFont="1" applyFill="1" applyBorder="1" applyAlignment="1" applyProtection="1">
      <alignment vertical="center"/>
    </xf>
    <xf numFmtId="0" fontId="3" fillId="21" borderId="11" xfId="0" applyFont="1" applyFill="1" applyBorder="1" applyAlignment="1">
      <alignment horizontal="left" vertical="center" wrapText="1"/>
    </xf>
    <xf numFmtId="0" fontId="21" fillId="21" borderId="11" xfId="9" applyFont="1" applyFill="1" applyBorder="1" applyAlignment="1">
      <alignment vertical="center" wrapText="1"/>
    </xf>
    <xf numFmtId="164" fontId="20" fillId="21" borderId="11" xfId="9" applyNumberFormat="1" applyFont="1" applyFill="1" applyBorder="1" applyAlignment="1">
      <alignment vertical="center"/>
    </xf>
    <xf numFmtId="164" fontId="7" fillId="21" borderId="11" xfId="1" applyNumberFormat="1" applyFont="1" applyFill="1" applyBorder="1" applyAlignment="1">
      <alignment vertical="center"/>
    </xf>
    <xf numFmtId="49" fontId="7" fillId="0" borderId="11" xfId="3" applyNumberFormat="1" applyFont="1" applyFill="1" applyBorder="1" applyAlignment="1">
      <alignment horizontal="center" vertical="center" wrapText="1"/>
    </xf>
    <xf numFmtId="49" fontId="7" fillId="0" borderId="11" xfId="3" applyNumberFormat="1" applyFont="1" applyFill="1" applyBorder="1" applyAlignment="1">
      <alignment horizontal="center" vertical="center"/>
    </xf>
    <xf numFmtId="9" fontId="7" fillId="0" borderId="11" xfId="2" applyFont="1" applyFill="1" applyBorder="1" applyAlignment="1">
      <alignment vertical="center"/>
    </xf>
    <xf numFmtId="49" fontId="13" fillId="0" borderId="11" xfId="3" applyNumberFormat="1" applyFont="1" applyFill="1" applyBorder="1" applyAlignment="1">
      <alignment horizontal="center" vertical="center"/>
    </xf>
    <xf numFmtId="1" fontId="13" fillId="0" borderId="11" xfId="3" applyNumberFormat="1" applyFont="1" applyFill="1" applyBorder="1" applyAlignment="1">
      <alignment vertical="center" wrapText="1"/>
    </xf>
    <xf numFmtId="49" fontId="3" fillId="0" borderId="11" xfId="3" applyNumberFormat="1" applyFont="1" applyFill="1" applyBorder="1" applyAlignment="1">
      <alignment horizontal="center" vertical="center"/>
    </xf>
    <xf numFmtId="0" fontId="6" fillId="0" borderId="11" xfId="0" applyFont="1" applyFill="1" applyBorder="1" applyAlignment="1" applyProtection="1">
      <alignment horizontal="left" vertical="center" wrapText="1"/>
    </xf>
    <xf numFmtId="164" fontId="6" fillId="0" borderId="11" xfId="1" applyNumberFormat="1" applyFont="1" applyFill="1" applyBorder="1" applyAlignment="1" applyProtection="1">
      <alignment vertical="center"/>
    </xf>
    <xf numFmtId="10" fontId="6" fillId="0" borderId="11" xfId="0" applyNumberFormat="1" applyFont="1" applyFill="1" applyBorder="1" applyAlignment="1">
      <alignment vertical="center" wrapText="1"/>
    </xf>
    <xf numFmtId="0" fontId="23"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164" fontId="9" fillId="0" borderId="11" xfId="1" applyNumberFormat="1" applyFont="1" applyFill="1" applyBorder="1" applyAlignment="1">
      <alignment vertical="center"/>
    </xf>
    <xf numFmtId="164" fontId="9" fillId="0" borderId="11" xfId="1" applyNumberFormat="1" applyFont="1" applyFill="1" applyBorder="1" applyAlignment="1">
      <alignment horizontal="right" vertical="center"/>
    </xf>
    <xf numFmtId="164" fontId="9" fillId="0" borderId="0" xfId="0" applyNumberFormat="1" applyFont="1" applyFill="1" applyAlignment="1">
      <alignment vertical="center" wrapText="1"/>
    </xf>
    <xf numFmtId="0" fontId="7" fillId="0" borderId="11" xfId="4" applyFont="1" applyFill="1" applyBorder="1" applyAlignment="1">
      <alignment horizontal="center" vertical="center" wrapText="1"/>
    </xf>
    <xf numFmtId="0" fontId="24" fillId="0" borderId="11" xfId="0" applyFont="1" applyFill="1" applyBorder="1" applyAlignment="1">
      <alignment horizontal="left" vertical="center" wrapText="1"/>
    </xf>
    <xf numFmtId="166" fontId="24" fillId="0" borderId="11" xfId="9" applyNumberFormat="1" applyFont="1" applyFill="1" applyBorder="1" applyAlignment="1">
      <alignment vertical="center"/>
    </xf>
    <xf numFmtId="0" fontId="25" fillId="0" borderId="0" xfId="0" applyFont="1" applyFill="1" applyAlignment="1">
      <alignment vertical="center" wrapText="1"/>
    </xf>
    <xf numFmtId="0" fontId="3" fillId="0" borderId="11" xfId="0" applyFont="1" applyFill="1" applyBorder="1" applyAlignment="1">
      <alignment horizontal="justify" vertical="center" wrapText="1"/>
    </xf>
    <xf numFmtId="41" fontId="3" fillId="0" borderId="11" xfId="9" applyNumberFormat="1" applyFont="1" applyFill="1" applyBorder="1" applyAlignment="1">
      <alignment horizontal="center" vertical="center" wrapText="1"/>
    </xf>
    <xf numFmtId="166" fontId="17" fillId="0" borderId="11" xfId="1" applyNumberFormat="1" applyFont="1" applyFill="1" applyBorder="1" applyAlignment="1">
      <alignment vertical="center"/>
    </xf>
    <xf numFmtId="166" fontId="26" fillId="0" borderId="11" xfId="0" applyNumberFormat="1" applyFont="1" applyFill="1" applyBorder="1" applyAlignment="1">
      <alignment vertical="center"/>
    </xf>
    <xf numFmtId="0" fontId="27" fillId="21" borderId="11" xfId="9" applyFont="1" applyFill="1" applyBorder="1" applyAlignment="1">
      <alignment vertical="center" wrapText="1"/>
    </xf>
    <xf numFmtId="166" fontId="26" fillId="21" borderId="11" xfId="0" applyNumberFormat="1" applyFont="1" applyFill="1" applyBorder="1" applyAlignment="1">
      <alignment vertical="center"/>
    </xf>
    <xf numFmtId="164" fontId="3" fillId="21" borderId="11" xfId="1" applyNumberFormat="1" applyFont="1" applyFill="1" applyBorder="1" applyAlignment="1">
      <alignment vertical="center"/>
    </xf>
    <xf numFmtId="0" fontId="7" fillId="21" borderId="11" xfId="0" applyFont="1" applyFill="1" applyBorder="1" applyAlignment="1">
      <alignment vertical="center" wrapText="1"/>
    </xf>
    <xf numFmtId="0" fontId="7" fillId="21" borderId="0" xfId="0" applyFont="1" applyFill="1" applyAlignment="1">
      <alignment vertical="center" wrapText="1"/>
    </xf>
    <xf numFmtId="0" fontId="3" fillId="21" borderId="11" xfId="9" applyFont="1" applyFill="1" applyBorder="1" applyAlignment="1">
      <alignment vertical="center" wrapText="1"/>
    </xf>
    <xf numFmtId="164" fontId="3" fillId="21" borderId="11" xfId="9" applyNumberFormat="1" applyFont="1" applyFill="1" applyBorder="1" applyAlignment="1">
      <alignment vertical="center"/>
    </xf>
    <xf numFmtId="0" fontId="24" fillId="0" borderId="11" xfId="9" applyFont="1" applyFill="1" applyBorder="1" applyAlignment="1">
      <alignment horizontal="center" vertical="center" wrapText="1"/>
    </xf>
    <xf numFmtId="0" fontId="24" fillId="0" borderId="11" xfId="9" applyFont="1" applyFill="1" applyBorder="1" applyAlignment="1">
      <alignment horizontal="left" vertical="center" wrapText="1"/>
    </xf>
    <xf numFmtId="0" fontId="3" fillId="21" borderId="11" xfId="0" applyFont="1" applyFill="1" applyBorder="1" applyAlignment="1">
      <alignment horizontal="justify" vertical="center" wrapText="1"/>
    </xf>
    <xf numFmtId="166" fontId="3" fillId="21" borderId="11" xfId="0" applyNumberFormat="1" applyFont="1" applyFill="1" applyBorder="1" applyAlignment="1">
      <alignment vertical="center"/>
    </xf>
    <xf numFmtId="164" fontId="17" fillId="21" borderId="11" xfId="1" applyNumberFormat="1" applyFont="1" applyFill="1" applyBorder="1" applyAlignment="1">
      <alignment vertical="center"/>
    </xf>
    <xf numFmtId="164" fontId="17" fillId="0" borderId="11" xfId="1" applyNumberFormat="1" applyFont="1" applyFill="1" applyBorder="1" applyAlignment="1">
      <alignment vertical="center"/>
    </xf>
    <xf numFmtId="0" fontId="27" fillId="0" borderId="11" xfId="9" applyFont="1" applyFill="1" applyBorder="1" applyAlignment="1">
      <alignment vertical="center" wrapText="1"/>
    </xf>
    <xf numFmtId="0" fontId="24" fillId="0" borderId="11" xfId="0" applyFont="1" applyFill="1" applyBorder="1" applyAlignment="1">
      <alignment horizontal="center" vertical="center" wrapText="1"/>
    </xf>
    <xf numFmtId="164" fontId="14" fillId="0" borderId="11" xfId="1" applyNumberFormat="1" applyFont="1" applyFill="1" applyBorder="1" applyAlignment="1">
      <alignment horizontal="right" vertical="center"/>
    </xf>
    <xf numFmtId="0" fontId="14" fillId="0" borderId="0" xfId="0" applyFont="1" applyFill="1" applyAlignment="1">
      <alignment vertical="center" wrapText="1"/>
    </xf>
    <xf numFmtId="0" fontId="27" fillId="0" borderId="11" xfId="0" applyFont="1" applyFill="1" applyBorder="1" applyAlignment="1">
      <alignment horizontal="center" vertical="center" wrapText="1"/>
    </xf>
    <xf numFmtId="164" fontId="17" fillId="0" borderId="11" xfId="0" applyNumberFormat="1" applyFont="1" applyFill="1" applyBorder="1" applyAlignment="1">
      <alignment vertical="center" wrapText="1"/>
    </xf>
    <xf numFmtId="0" fontId="27" fillId="21" borderId="11" xfId="0" applyFont="1" applyFill="1" applyBorder="1" applyAlignment="1">
      <alignment horizontal="center" vertical="center" wrapText="1"/>
    </xf>
    <xf numFmtId="166" fontId="3" fillId="0" borderId="11" xfId="0" applyNumberFormat="1" applyFont="1" applyFill="1" applyBorder="1" applyAlignment="1">
      <alignment vertical="center"/>
    </xf>
    <xf numFmtId="9" fontId="3" fillId="21" borderId="11" xfId="2" applyFont="1" applyFill="1" applyBorder="1" applyAlignment="1">
      <alignment vertical="center"/>
    </xf>
    <xf numFmtId="166" fontId="3" fillId="0" borderId="11" xfId="9" applyNumberFormat="1" applyFont="1" applyFill="1" applyBorder="1" applyAlignment="1">
      <alignment vertical="center"/>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7" fillId="0" borderId="11" xfId="0" applyFont="1" applyFill="1" applyBorder="1" applyAlignment="1">
      <alignment horizontal="center" vertical="center" wrapText="1"/>
    </xf>
    <xf numFmtId="0" fontId="22" fillId="0" borderId="0" xfId="0" applyFont="1" applyFill="1" applyAlignment="1">
      <alignment horizontal="center" vertical="center" wrapText="1"/>
    </xf>
    <xf numFmtId="164" fontId="6" fillId="0" borderId="9" xfId="0" applyNumberFormat="1" applyFont="1" applyFill="1" applyBorder="1" applyAlignment="1">
      <alignment horizontal="right" vertical="center" wrapText="1"/>
    </xf>
  </cellXfs>
  <cellStyles count="2820">
    <cellStyle name="_x0001_" xfId="10"/>
    <cellStyle name="          _x000d__x000a_shell=progman.exe_x000d__x000a_m" xfId="11"/>
    <cellStyle name="          _x000d__x000a_shell=progman.exe_x000d__x000a_m 2" xfId="12"/>
    <cellStyle name="          _x000d__x000a_shell=progman.exe_x000d__x000a_m 3" xfId="13"/>
    <cellStyle name="#,##0" xfId="14"/>
    <cellStyle name="#,##0 2" xfId="15"/>
    <cellStyle name="#,##0 3" xfId="16"/>
    <cellStyle name="#,##0 4" xfId="17"/>
    <cellStyle name="." xfId="18"/>
    <cellStyle name=". 2" xfId="19"/>
    <cellStyle name=".d©y" xfId="20"/>
    <cellStyle name=".d©y 2" xfId="21"/>
    <cellStyle name="??" xfId="22"/>
    <cellStyle name="?? [0.00]_ Att. 1- Cover" xfId="23"/>
    <cellStyle name="?? [0]" xfId="24"/>
    <cellStyle name="?? [0] 2" xfId="25"/>
    <cellStyle name="?? [0] 3" xfId="26"/>
    <cellStyle name="?? 10" xfId="27"/>
    <cellStyle name="?? 100" xfId="28"/>
    <cellStyle name="?? 101" xfId="29"/>
    <cellStyle name="?? 102" xfId="30"/>
    <cellStyle name="?? 103" xfId="31"/>
    <cellStyle name="?? 104" xfId="32"/>
    <cellStyle name="?? 105" xfId="33"/>
    <cellStyle name="?? 106" xfId="34"/>
    <cellStyle name="?? 107" xfId="35"/>
    <cellStyle name="?? 108" xfId="36"/>
    <cellStyle name="?? 109" xfId="37"/>
    <cellStyle name="?? 11" xfId="38"/>
    <cellStyle name="?? 110" xfId="39"/>
    <cellStyle name="?? 111" xfId="40"/>
    <cellStyle name="?? 112" xfId="41"/>
    <cellStyle name="?? 113" xfId="42"/>
    <cellStyle name="?? 114" xfId="43"/>
    <cellStyle name="?? 115" xfId="44"/>
    <cellStyle name="?? 116" xfId="45"/>
    <cellStyle name="?? 117" xfId="46"/>
    <cellStyle name="?? 118" xfId="47"/>
    <cellStyle name="?? 119" xfId="48"/>
    <cellStyle name="?? 12" xfId="49"/>
    <cellStyle name="?? 120" xfId="50"/>
    <cellStyle name="?? 121" xfId="51"/>
    <cellStyle name="?? 122" xfId="52"/>
    <cellStyle name="?? 123" xfId="53"/>
    <cellStyle name="?? 124" xfId="54"/>
    <cellStyle name="?? 125" xfId="55"/>
    <cellStyle name="?? 126" xfId="56"/>
    <cellStyle name="?? 127" xfId="57"/>
    <cellStyle name="?? 128" xfId="58"/>
    <cellStyle name="?? 129" xfId="59"/>
    <cellStyle name="?? 13" xfId="60"/>
    <cellStyle name="?? 130" xfId="61"/>
    <cellStyle name="?? 131" xfId="62"/>
    <cellStyle name="?? 132" xfId="63"/>
    <cellStyle name="?? 133" xfId="64"/>
    <cellStyle name="?? 134" xfId="65"/>
    <cellStyle name="?? 135" xfId="66"/>
    <cellStyle name="?? 136" xfId="67"/>
    <cellStyle name="?? 137" xfId="68"/>
    <cellStyle name="?? 138" xfId="69"/>
    <cellStyle name="?? 139" xfId="70"/>
    <cellStyle name="?? 14" xfId="71"/>
    <cellStyle name="?? 140" xfId="72"/>
    <cellStyle name="?? 141" xfId="73"/>
    <cellStyle name="?? 142" xfId="74"/>
    <cellStyle name="?? 143" xfId="75"/>
    <cellStyle name="?? 144" xfId="76"/>
    <cellStyle name="?? 145" xfId="77"/>
    <cellStyle name="?? 146" xfId="78"/>
    <cellStyle name="?? 147" xfId="79"/>
    <cellStyle name="?? 148" xfId="80"/>
    <cellStyle name="?? 149" xfId="81"/>
    <cellStyle name="?? 15" xfId="82"/>
    <cellStyle name="?? 150" xfId="83"/>
    <cellStyle name="?? 151" xfId="84"/>
    <cellStyle name="?? 152" xfId="85"/>
    <cellStyle name="?? 153" xfId="86"/>
    <cellStyle name="?? 154" xfId="87"/>
    <cellStyle name="?? 155" xfId="88"/>
    <cellStyle name="?? 156" xfId="89"/>
    <cellStyle name="?? 157" xfId="90"/>
    <cellStyle name="?? 158" xfId="91"/>
    <cellStyle name="?? 159" xfId="92"/>
    <cellStyle name="?? 16" xfId="93"/>
    <cellStyle name="?? 160" xfId="94"/>
    <cellStyle name="?? 161" xfId="95"/>
    <cellStyle name="?? 162" xfId="96"/>
    <cellStyle name="?? 163" xfId="97"/>
    <cellStyle name="?? 164" xfId="98"/>
    <cellStyle name="?? 165" xfId="99"/>
    <cellStyle name="?? 166" xfId="100"/>
    <cellStyle name="?? 167" xfId="101"/>
    <cellStyle name="?? 168" xfId="102"/>
    <cellStyle name="?? 169" xfId="103"/>
    <cellStyle name="?? 17" xfId="104"/>
    <cellStyle name="?? 170" xfId="105"/>
    <cellStyle name="?? 171" xfId="106"/>
    <cellStyle name="?? 172" xfId="107"/>
    <cellStyle name="?? 173" xfId="108"/>
    <cellStyle name="?? 174" xfId="109"/>
    <cellStyle name="?? 175" xfId="110"/>
    <cellStyle name="?? 176" xfId="111"/>
    <cellStyle name="?? 177" xfId="112"/>
    <cellStyle name="?? 178" xfId="113"/>
    <cellStyle name="?? 179" xfId="114"/>
    <cellStyle name="?? 18" xfId="115"/>
    <cellStyle name="?? 180" xfId="116"/>
    <cellStyle name="?? 181" xfId="117"/>
    <cellStyle name="?? 182" xfId="118"/>
    <cellStyle name="?? 183" xfId="119"/>
    <cellStyle name="?? 184" xfId="120"/>
    <cellStyle name="?? 185" xfId="121"/>
    <cellStyle name="?? 186" xfId="122"/>
    <cellStyle name="?? 187" xfId="123"/>
    <cellStyle name="?? 188" xfId="124"/>
    <cellStyle name="?? 189" xfId="125"/>
    <cellStyle name="?? 19" xfId="126"/>
    <cellStyle name="?? 190" xfId="127"/>
    <cellStyle name="?? 191" xfId="128"/>
    <cellStyle name="?? 192" xfId="129"/>
    <cellStyle name="?? 193" xfId="130"/>
    <cellStyle name="?? 194" xfId="131"/>
    <cellStyle name="?? 195" xfId="132"/>
    <cellStyle name="?? 196" xfId="133"/>
    <cellStyle name="?? 197" xfId="134"/>
    <cellStyle name="?? 198" xfId="135"/>
    <cellStyle name="?? 199" xfId="136"/>
    <cellStyle name="?? 2" xfId="137"/>
    <cellStyle name="?? 20" xfId="138"/>
    <cellStyle name="?? 200" xfId="139"/>
    <cellStyle name="?? 201" xfId="140"/>
    <cellStyle name="?? 202" xfId="141"/>
    <cellStyle name="?? 203" xfId="142"/>
    <cellStyle name="?? 204" xfId="143"/>
    <cellStyle name="?? 205" xfId="144"/>
    <cellStyle name="?? 206" xfId="145"/>
    <cellStyle name="?? 207" xfId="146"/>
    <cellStyle name="?? 208" xfId="147"/>
    <cellStyle name="?? 209" xfId="148"/>
    <cellStyle name="?? 21" xfId="149"/>
    <cellStyle name="?? 210" xfId="150"/>
    <cellStyle name="?? 211" xfId="151"/>
    <cellStyle name="?? 212" xfId="152"/>
    <cellStyle name="?? 213" xfId="153"/>
    <cellStyle name="?? 214" xfId="154"/>
    <cellStyle name="?? 215" xfId="155"/>
    <cellStyle name="?? 216" xfId="156"/>
    <cellStyle name="?? 217" xfId="157"/>
    <cellStyle name="?? 218" xfId="158"/>
    <cellStyle name="?? 219" xfId="159"/>
    <cellStyle name="?? 22" xfId="160"/>
    <cellStyle name="?? 220" xfId="161"/>
    <cellStyle name="?? 221" xfId="162"/>
    <cellStyle name="?? 222" xfId="163"/>
    <cellStyle name="?? 223" xfId="164"/>
    <cellStyle name="?? 224" xfId="165"/>
    <cellStyle name="?? 225" xfId="166"/>
    <cellStyle name="?? 226" xfId="167"/>
    <cellStyle name="?? 227" xfId="168"/>
    <cellStyle name="?? 228" xfId="169"/>
    <cellStyle name="?? 229" xfId="170"/>
    <cellStyle name="?? 23" xfId="171"/>
    <cellStyle name="?? 230" xfId="172"/>
    <cellStyle name="?? 231" xfId="173"/>
    <cellStyle name="?? 232" xfId="174"/>
    <cellStyle name="?? 233" xfId="175"/>
    <cellStyle name="?? 234" xfId="176"/>
    <cellStyle name="?? 235" xfId="177"/>
    <cellStyle name="?? 236" xfId="178"/>
    <cellStyle name="?? 237" xfId="179"/>
    <cellStyle name="?? 238" xfId="180"/>
    <cellStyle name="?? 239" xfId="181"/>
    <cellStyle name="?? 24" xfId="182"/>
    <cellStyle name="?? 240" xfId="183"/>
    <cellStyle name="?? 241" xfId="184"/>
    <cellStyle name="?? 242" xfId="185"/>
    <cellStyle name="?? 25" xfId="186"/>
    <cellStyle name="?? 26" xfId="187"/>
    <cellStyle name="?? 27" xfId="188"/>
    <cellStyle name="?? 28" xfId="189"/>
    <cellStyle name="?? 29" xfId="190"/>
    <cellStyle name="?? 3" xfId="191"/>
    <cellStyle name="?? 30" xfId="192"/>
    <cellStyle name="?? 31" xfId="193"/>
    <cellStyle name="?? 32" xfId="194"/>
    <cellStyle name="?? 33" xfId="195"/>
    <cellStyle name="?? 34" xfId="196"/>
    <cellStyle name="?? 35" xfId="197"/>
    <cellStyle name="?? 36" xfId="198"/>
    <cellStyle name="?? 37" xfId="199"/>
    <cellStyle name="?? 38" xfId="200"/>
    <cellStyle name="?? 39" xfId="201"/>
    <cellStyle name="?? 4" xfId="202"/>
    <cellStyle name="?? 40" xfId="203"/>
    <cellStyle name="?? 41" xfId="204"/>
    <cellStyle name="?? 42" xfId="205"/>
    <cellStyle name="?? 43" xfId="206"/>
    <cellStyle name="?? 44" xfId="207"/>
    <cellStyle name="?? 45" xfId="208"/>
    <cellStyle name="?? 46" xfId="209"/>
    <cellStyle name="?? 47" xfId="210"/>
    <cellStyle name="?? 48" xfId="211"/>
    <cellStyle name="?? 49" xfId="212"/>
    <cellStyle name="?? 5" xfId="213"/>
    <cellStyle name="?? 50" xfId="214"/>
    <cellStyle name="?? 51" xfId="215"/>
    <cellStyle name="?? 52" xfId="216"/>
    <cellStyle name="?? 53" xfId="217"/>
    <cellStyle name="?? 54" xfId="218"/>
    <cellStyle name="?? 55" xfId="219"/>
    <cellStyle name="?? 56" xfId="220"/>
    <cellStyle name="?? 57" xfId="221"/>
    <cellStyle name="?? 58" xfId="222"/>
    <cellStyle name="?? 59" xfId="223"/>
    <cellStyle name="?? 6" xfId="224"/>
    <cellStyle name="?? 60" xfId="225"/>
    <cellStyle name="?? 61" xfId="226"/>
    <cellStyle name="?? 62" xfId="227"/>
    <cellStyle name="?? 63" xfId="228"/>
    <cellStyle name="?? 64" xfId="229"/>
    <cellStyle name="?? 65" xfId="230"/>
    <cellStyle name="?? 66" xfId="231"/>
    <cellStyle name="?? 67" xfId="232"/>
    <cellStyle name="?? 68" xfId="233"/>
    <cellStyle name="?? 69" xfId="234"/>
    <cellStyle name="?? 7" xfId="235"/>
    <cellStyle name="?? 70" xfId="236"/>
    <cellStyle name="?? 71" xfId="237"/>
    <cellStyle name="?? 72" xfId="238"/>
    <cellStyle name="?? 73" xfId="239"/>
    <cellStyle name="?? 74" xfId="240"/>
    <cellStyle name="?? 75" xfId="241"/>
    <cellStyle name="?? 76" xfId="242"/>
    <cellStyle name="?? 77" xfId="243"/>
    <cellStyle name="?? 78" xfId="244"/>
    <cellStyle name="?? 79" xfId="245"/>
    <cellStyle name="?? 8" xfId="246"/>
    <cellStyle name="?? 80" xfId="247"/>
    <cellStyle name="?? 81" xfId="248"/>
    <cellStyle name="?? 82" xfId="249"/>
    <cellStyle name="?? 83" xfId="250"/>
    <cellStyle name="?? 84" xfId="251"/>
    <cellStyle name="?? 85" xfId="252"/>
    <cellStyle name="?? 86" xfId="253"/>
    <cellStyle name="?? 87" xfId="254"/>
    <cellStyle name="?? 88" xfId="255"/>
    <cellStyle name="?? 89" xfId="256"/>
    <cellStyle name="?? 9" xfId="257"/>
    <cellStyle name="?? 90" xfId="258"/>
    <cellStyle name="?? 91" xfId="259"/>
    <cellStyle name="?? 92" xfId="260"/>
    <cellStyle name="?? 93" xfId="261"/>
    <cellStyle name="?? 94" xfId="262"/>
    <cellStyle name="?? 95" xfId="263"/>
    <cellStyle name="?? 96" xfId="264"/>
    <cellStyle name="?? 97" xfId="265"/>
    <cellStyle name="?? 98" xfId="266"/>
    <cellStyle name="?? 99" xfId="267"/>
    <cellStyle name="?_x001d_??%U©÷u&amp;H©÷9_x0008_? s_x000a__x0007__x0001__x0001_" xfId="268"/>
    <cellStyle name="???? [0.00]_BE-BQ" xfId="269"/>
    <cellStyle name="??????" xfId="270"/>
    <cellStyle name="?????? 2" xfId="271"/>
    <cellStyle name="????[0]_Sheet1" xfId="272"/>
    <cellStyle name="????_??" xfId="273"/>
    <cellStyle name="???[0]_?? DI" xfId="274"/>
    <cellStyle name="???_?? DI" xfId="275"/>
    <cellStyle name="??[0]_BRE" xfId="276"/>
    <cellStyle name="??_ ??? ???? " xfId="277"/>
    <cellStyle name="??A? [0]_laroux_1_¢¬???¢â? " xfId="278"/>
    <cellStyle name="??A?_laroux_1_¢¬???¢â? " xfId="279"/>
    <cellStyle name="?¡±¢¥?_?¨ù??¢´¢¥_¢¬???¢â? " xfId="280"/>
    <cellStyle name="?ðÇ%U?&amp;H?_x0008_?s_x000a__x0007__x0001__x0001_" xfId="281"/>
    <cellStyle name="_1 TONG HOP - CA NA" xfId="282"/>
    <cellStyle name="_Bang Chi tieu (2)" xfId="283"/>
    <cellStyle name="_BAO GIA NGAY 24-10-08 (co dam)" xfId="284"/>
    <cellStyle name="_Book1" xfId="285"/>
    <cellStyle name="_Book1 2" xfId="286"/>
    <cellStyle name="_Book1_Kh ql62 (2010) 11-09" xfId="287"/>
    <cellStyle name="_C.cong+B.luong-Sanluong" xfId="288"/>
    <cellStyle name="_DO-D1500-KHONG CO TRONG DT" xfId="289"/>
    <cellStyle name="_Duyet TK thay đôi" xfId="290"/>
    <cellStyle name="_Duyet TK thay đôi 2" xfId="291"/>
    <cellStyle name="_GOITHAUSO2" xfId="292"/>
    <cellStyle name="_GOITHAUSO3" xfId="293"/>
    <cellStyle name="_GOITHAUSO4" xfId="294"/>
    <cellStyle name="_HaHoa_TDT_DienCSang" xfId="295"/>
    <cellStyle name="_HaHoa_TDT_DienCSang 2" xfId="296"/>
    <cellStyle name="_HaHoa19-5-07" xfId="297"/>
    <cellStyle name="_HaHoa19-5-07 2" xfId="298"/>
    <cellStyle name="_Huong CHI tieu Nhiem vu CTMTQG 2014(1)" xfId="299"/>
    <cellStyle name="_KT (2)" xfId="300"/>
    <cellStyle name="_KT (2)_1" xfId="301"/>
    <cellStyle name="_KT (2)_2" xfId="302"/>
    <cellStyle name="_KT (2)_2_TG-TH" xfId="303"/>
    <cellStyle name="_KT (2)_2_TG-TH_BANG TONG HOP TINH HINH THANH QUYET TOAN (MOI I)" xfId="304"/>
    <cellStyle name="_KT (2)_2_TG-TH_BAO GIA NGAY 24-10-08 (co dam)" xfId="305"/>
    <cellStyle name="_KT (2)_2_TG-TH_Book1" xfId="306"/>
    <cellStyle name="_KT (2)_2_TG-TH_Book1_1" xfId="307"/>
    <cellStyle name="_KT (2)_2_TG-TH_CAU Khanh Nam(Thi Cong)" xfId="308"/>
    <cellStyle name="_KT (2)_2_TG-TH_DU TRU VAT TU" xfId="309"/>
    <cellStyle name="_KT (2)_2_TG-TH_ÿÿÿÿÿ" xfId="310"/>
    <cellStyle name="_KT (2)_3" xfId="311"/>
    <cellStyle name="_KT (2)_3_TG-TH" xfId="312"/>
    <cellStyle name="_KT (2)_3_TG-TH_PERSONAL" xfId="313"/>
    <cellStyle name="_KT (2)_3_TG-TH_PERSONAL_Book1" xfId="314"/>
    <cellStyle name="_KT (2)_3_TG-TH_PERSONAL_Tong hop KHCB 2001" xfId="315"/>
    <cellStyle name="_KT (2)_4" xfId="316"/>
    <cellStyle name="_KT (2)_4_BANG TONG HOP TINH HINH THANH QUYET TOAN (MOI I)" xfId="317"/>
    <cellStyle name="_KT (2)_4_BAO GIA NGAY 24-10-08 (co dam)" xfId="318"/>
    <cellStyle name="_KT (2)_4_Book1" xfId="319"/>
    <cellStyle name="_KT (2)_4_Book1_1" xfId="320"/>
    <cellStyle name="_KT (2)_4_CAU Khanh Nam(Thi Cong)" xfId="321"/>
    <cellStyle name="_KT (2)_4_DU TRU VAT TU" xfId="322"/>
    <cellStyle name="_KT (2)_4_TG-TH" xfId="323"/>
    <cellStyle name="_KT (2)_4_ÿÿÿÿÿ" xfId="324"/>
    <cellStyle name="_KT (2)_5" xfId="325"/>
    <cellStyle name="_KT (2)_5_BANG TONG HOP TINH HINH THANH QUYET TOAN (MOI I)" xfId="326"/>
    <cellStyle name="_KT (2)_5_BAO GIA NGAY 24-10-08 (co dam)" xfId="327"/>
    <cellStyle name="_KT (2)_5_Book1" xfId="328"/>
    <cellStyle name="_KT (2)_5_Book1_1" xfId="329"/>
    <cellStyle name="_KT (2)_5_CAU Khanh Nam(Thi Cong)" xfId="330"/>
    <cellStyle name="_KT (2)_5_DU TRU VAT TU" xfId="331"/>
    <cellStyle name="_KT (2)_5_ÿÿÿÿÿ" xfId="332"/>
    <cellStyle name="_KT (2)_PERSONAL" xfId="333"/>
    <cellStyle name="_KT (2)_PERSONAL_Book1" xfId="334"/>
    <cellStyle name="_KT (2)_PERSONAL_Tong hop KHCB 2001" xfId="335"/>
    <cellStyle name="_KT (2)_TG-TH" xfId="336"/>
    <cellStyle name="_KT_TG" xfId="337"/>
    <cellStyle name="_KT_TG_1" xfId="338"/>
    <cellStyle name="_KT_TG_1_BANG TONG HOP TINH HINH THANH QUYET TOAN (MOI I)" xfId="339"/>
    <cellStyle name="_KT_TG_1_BAO GIA NGAY 24-10-08 (co dam)" xfId="340"/>
    <cellStyle name="_KT_TG_1_Book1" xfId="341"/>
    <cellStyle name="_KT_TG_1_Book1_1" xfId="342"/>
    <cellStyle name="_KT_TG_1_CAU Khanh Nam(Thi Cong)" xfId="343"/>
    <cellStyle name="_KT_TG_1_DU TRU VAT TU" xfId="344"/>
    <cellStyle name="_KT_TG_1_ÿÿÿÿÿ" xfId="345"/>
    <cellStyle name="_KT_TG_2" xfId="346"/>
    <cellStyle name="_KT_TG_2_BANG TONG HOP TINH HINH THANH QUYET TOAN (MOI I)" xfId="347"/>
    <cellStyle name="_KT_TG_2_BAO GIA NGAY 24-10-08 (co dam)" xfId="348"/>
    <cellStyle name="_KT_TG_2_Book1" xfId="349"/>
    <cellStyle name="_KT_TG_2_Book1_1" xfId="350"/>
    <cellStyle name="_KT_TG_2_CAU Khanh Nam(Thi Cong)" xfId="351"/>
    <cellStyle name="_KT_TG_2_DU TRU VAT TU" xfId="352"/>
    <cellStyle name="_KT_TG_2_ÿÿÿÿÿ" xfId="353"/>
    <cellStyle name="_KT_TG_3" xfId="354"/>
    <cellStyle name="_KT_TG_4" xfId="355"/>
    <cellStyle name="_Kh ql62 (2010) 11-09" xfId="356"/>
    <cellStyle name="_KH.DTC.gd2016-2020 tinh (T2-2015)" xfId="357"/>
    <cellStyle name="_mau so 3" xfId="358"/>
    <cellStyle name="_MauThanTKKT-goi7-DonGia2143(vl t7)" xfId="359"/>
    <cellStyle name="_MauThanTKKT-goi7-DonGia2143(vl t7) 2" xfId="360"/>
    <cellStyle name="_PERSONAL" xfId="361"/>
    <cellStyle name="_PERSONAL_Book1" xfId="362"/>
    <cellStyle name="_PERSONAL_Tong hop KHCB 2001" xfId="363"/>
    <cellStyle name="_Q TOAN  SCTX QL.62 QUI I ( oanh)" xfId="364"/>
    <cellStyle name="_Q TOAN  SCTX QL.62 QUI II ( oanh)" xfId="365"/>
    <cellStyle name="_QT SCTXQL62_QT1 (Cty QL)" xfId="366"/>
    <cellStyle name="_Sheet1" xfId="367"/>
    <cellStyle name="_Sheet2" xfId="368"/>
    <cellStyle name="_TG-TH" xfId="369"/>
    <cellStyle name="_TG-TH_1" xfId="370"/>
    <cellStyle name="_TG-TH_1_BANG TONG HOP TINH HINH THANH QUYET TOAN (MOI I)" xfId="371"/>
    <cellStyle name="_TG-TH_1_BAO GIA NGAY 24-10-08 (co dam)" xfId="372"/>
    <cellStyle name="_TG-TH_1_Book1" xfId="373"/>
    <cellStyle name="_TG-TH_1_Book1_1" xfId="374"/>
    <cellStyle name="_TG-TH_1_CAU Khanh Nam(Thi Cong)" xfId="375"/>
    <cellStyle name="_TG-TH_1_DU TRU VAT TU" xfId="376"/>
    <cellStyle name="_TG-TH_1_ÿÿÿÿÿ" xfId="377"/>
    <cellStyle name="_TG-TH_2" xfId="378"/>
    <cellStyle name="_TG-TH_2_BANG TONG HOP TINH HINH THANH QUYET TOAN (MOI I)" xfId="379"/>
    <cellStyle name="_TG-TH_2_BAO GIA NGAY 24-10-08 (co dam)" xfId="380"/>
    <cellStyle name="_TG-TH_2_Book1" xfId="381"/>
    <cellStyle name="_TG-TH_2_Book1_1" xfId="382"/>
    <cellStyle name="_TG-TH_2_CAU Khanh Nam(Thi Cong)" xfId="383"/>
    <cellStyle name="_TG-TH_2_DU TRU VAT TU" xfId="384"/>
    <cellStyle name="_TG-TH_2_ÿÿÿÿÿ" xfId="385"/>
    <cellStyle name="_TG-TH_3" xfId="386"/>
    <cellStyle name="_TG-TH_4" xfId="387"/>
    <cellStyle name="_Tong dutoan PP LAHAI" xfId="388"/>
    <cellStyle name="_ÿÿÿÿÿ" xfId="389"/>
    <cellStyle name="_ÿÿÿÿÿ 2" xfId="390"/>
    <cellStyle name="_ÿÿÿÿÿ_Kh ql62 (2010) 11-09" xfId="391"/>
    <cellStyle name="~1" xfId="392"/>
    <cellStyle name="~1 2" xfId="393"/>
    <cellStyle name="»õ±Ò[0]_Sheet1" xfId="394"/>
    <cellStyle name="»õ±Ò_Sheet1" xfId="395"/>
    <cellStyle name="•W?_Format" xfId="396"/>
    <cellStyle name="•W€_’·Šú‰p•¶" xfId="397"/>
    <cellStyle name="•W_’·Šú‰p•¶" xfId="398"/>
    <cellStyle name="W_MARINE" xfId="399"/>
    <cellStyle name="0" xfId="400"/>
    <cellStyle name="0 2" xfId="401"/>
    <cellStyle name="0.0" xfId="402"/>
    <cellStyle name="0.0 2" xfId="403"/>
    <cellStyle name="0.0 3" xfId="404"/>
    <cellStyle name="0.0 4" xfId="405"/>
    <cellStyle name="0.00" xfId="406"/>
    <cellStyle name="0.00 2" xfId="407"/>
    <cellStyle name="0.00 3" xfId="408"/>
    <cellStyle name="0.00 4" xfId="409"/>
    <cellStyle name="1" xfId="410"/>
    <cellStyle name="1 2" xfId="411"/>
    <cellStyle name="1 3" xfId="412"/>
    <cellStyle name="1 4" xfId="413"/>
    <cellStyle name="1_BAO GIA NGAY 24-10-08 (co dam)" xfId="414"/>
    <cellStyle name="1_BAO GIA NGAY 24-10-08 (co dam) 2" xfId="415"/>
    <cellStyle name="1_Book1" xfId="416"/>
    <cellStyle name="1_Book1 2" xfId="417"/>
    <cellStyle name="1_Book1_1" xfId="418"/>
    <cellStyle name="1_Book1_1 2" xfId="419"/>
    <cellStyle name="1_Cau thuy dien Ban La (Cu Anh)" xfId="420"/>
    <cellStyle name="1_Cau thuy dien Ban La (Cu Anh) 2" xfId="421"/>
    <cellStyle name="1_Du toan 558 (Km17+508.12 - Km 22)" xfId="422"/>
    <cellStyle name="1_Du toan 558 (Km17+508.12 - Km 22) 2" xfId="423"/>
    <cellStyle name="1_Gia_VLQL48_duyet " xfId="424"/>
    <cellStyle name="1_Gia_VLQL48_duyet  2" xfId="425"/>
    <cellStyle name="1_KlQdinhduyet" xfId="426"/>
    <cellStyle name="1_KlQdinhduyet 2" xfId="427"/>
    <cellStyle name="1_Kh ql62 (2010) 11-09" xfId="428"/>
    <cellStyle name="1_Kh ql62 (2010) 11-09 2" xfId="429"/>
    <cellStyle name="1_ÿÿÿÿÿ" xfId="430"/>
    <cellStyle name="1_ÿÿÿÿÿ 2" xfId="431"/>
    <cellStyle name="1_ÿÿÿÿÿ_Kh ql62 (2010) 11-09" xfId="432"/>
    <cellStyle name="1_ÿÿÿÿÿ_Kh ql62 (2010) 11-09 2" xfId="433"/>
    <cellStyle name="18" xfId="434"/>
    <cellStyle name="¹éºÐÀ²_      " xfId="435"/>
    <cellStyle name="2" xfId="436"/>
    <cellStyle name="2 2" xfId="437"/>
    <cellStyle name="2 3" xfId="438"/>
    <cellStyle name="2 4" xfId="439"/>
    <cellStyle name="2_Book1" xfId="440"/>
    <cellStyle name="2_Book1 2" xfId="441"/>
    <cellStyle name="2_Book1_1" xfId="442"/>
    <cellStyle name="2_Book1_1 2" xfId="443"/>
    <cellStyle name="2_Cau thuy dien Ban La (Cu Anh)" xfId="444"/>
    <cellStyle name="2_Cau thuy dien Ban La (Cu Anh) 2" xfId="445"/>
    <cellStyle name="2_Du toan 558 (Km17+508.12 - Km 22)" xfId="446"/>
    <cellStyle name="2_Du toan 558 (Km17+508.12 - Km 22) 2" xfId="447"/>
    <cellStyle name="2_Gia_VLQL48_duyet " xfId="448"/>
    <cellStyle name="2_Gia_VLQL48_duyet  2" xfId="449"/>
    <cellStyle name="2_KlQdinhduyet" xfId="450"/>
    <cellStyle name="2_KlQdinhduyet 2" xfId="451"/>
    <cellStyle name="2_ÿÿÿÿÿ" xfId="452"/>
    <cellStyle name="2_ÿÿÿÿÿ 2" xfId="453"/>
    <cellStyle name="20% - Accent1 2" xfId="454"/>
    <cellStyle name="20% - Accent1 2 2" xfId="455"/>
    <cellStyle name="20% - Accent1 2 3" xfId="456"/>
    <cellStyle name="20% - Accent1 3" xfId="457"/>
    <cellStyle name="20% - Accent1 4" xfId="458"/>
    <cellStyle name="20% - Accent2 2" xfId="459"/>
    <cellStyle name="20% - Accent2 2 2" xfId="460"/>
    <cellStyle name="20% - Accent2 2 3" xfId="461"/>
    <cellStyle name="20% - Accent2 3" xfId="462"/>
    <cellStyle name="20% - Accent2 4" xfId="463"/>
    <cellStyle name="20% - Accent3 2" xfId="464"/>
    <cellStyle name="20% - Accent3 2 2" xfId="465"/>
    <cellStyle name="20% - Accent3 2 3" xfId="466"/>
    <cellStyle name="20% - Accent3 3" xfId="467"/>
    <cellStyle name="20% - Accent3 4" xfId="468"/>
    <cellStyle name="20% - Accent4 2" xfId="469"/>
    <cellStyle name="20% - Accent4 2 2" xfId="470"/>
    <cellStyle name="20% - Accent4 2 3" xfId="471"/>
    <cellStyle name="20% - Accent4 3" xfId="472"/>
    <cellStyle name="20% - Accent4 4" xfId="473"/>
    <cellStyle name="20% - Accent5 2" xfId="474"/>
    <cellStyle name="20% - Accent5 2 2" xfId="475"/>
    <cellStyle name="20% - Accent5 2 3" xfId="476"/>
    <cellStyle name="20% - Accent5 3" xfId="477"/>
    <cellStyle name="20% - Accent5 4" xfId="478"/>
    <cellStyle name="20% - Accent6 2" xfId="479"/>
    <cellStyle name="20% - Accent6 2 2" xfId="480"/>
    <cellStyle name="20% - Accent6 2 3" xfId="481"/>
    <cellStyle name="20% - Accent6 3" xfId="482"/>
    <cellStyle name="20% - Accent6 4" xfId="483"/>
    <cellStyle name="-2001" xfId="484"/>
    <cellStyle name="-2001 2" xfId="485"/>
    <cellStyle name="3" xfId="486"/>
    <cellStyle name="3 2" xfId="487"/>
    <cellStyle name="3 3" xfId="488"/>
    <cellStyle name="3 4" xfId="489"/>
    <cellStyle name="3_Book1" xfId="490"/>
    <cellStyle name="3_Book1 2" xfId="491"/>
    <cellStyle name="3_Book1_1" xfId="492"/>
    <cellStyle name="3_Book1_1 2" xfId="493"/>
    <cellStyle name="3_Cau thuy dien Ban La (Cu Anh)" xfId="494"/>
    <cellStyle name="3_Cau thuy dien Ban La (Cu Anh) 2" xfId="495"/>
    <cellStyle name="3_Du toan 558 (Km17+508.12 - Km 22)" xfId="496"/>
    <cellStyle name="3_Du toan 558 (Km17+508.12 - Km 22) 2" xfId="497"/>
    <cellStyle name="3_Gia_VLQL48_duyet " xfId="498"/>
    <cellStyle name="3_Gia_VLQL48_duyet  2" xfId="499"/>
    <cellStyle name="3_KlQdinhduyet" xfId="500"/>
    <cellStyle name="3_KlQdinhduyet 2" xfId="501"/>
    <cellStyle name="3_ÿÿÿÿÿ" xfId="502"/>
    <cellStyle name="3_ÿÿÿÿÿ 2" xfId="503"/>
    <cellStyle name="³£¹æ_GZ TV" xfId="504"/>
    <cellStyle name="4" xfId="505"/>
    <cellStyle name="4 2" xfId="506"/>
    <cellStyle name="4 3" xfId="507"/>
    <cellStyle name="4 4" xfId="508"/>
    <cellStyle name="4_Book1" xfId="509"/>
    <cellStyle name="4_Book1 2" xfId="510"/>
    <cellStyle name="4_Book1_1" xfId="511"/>
    <cellStyle name="4_Book1_1 2" xfId="512"/>
    <cellStyle name="4_Cau thuy dien Ban La (Cu Anh)" xfId="513"/>
    <cellStyle name="4_Cau thuy dien Ban La (Cu Anh) 2" xfId="514"/>
    <cellStyle name="4_Du toan 558 (Km17+508.12 - Km 22)" xfId="515"/>
    <cellStyle name="4_Du toan 558 (Km17+508.12 - Km 22) 2" xfId="516"/>
    <cellStyle name="4_Gia_VLQL48_duyet " xfId="517"/>
    <cellStyle name="4_Gia_VLQL48_duyet  2" xfId="518"/>
    <cellStyle name="4_KlQdinhduyet" xfId="519"/>
    <cellStyle name="4_KlQdinhduyet 2" xfId="520"/>
    <cellStyle name="4_ÿÿÿÿÿ" xfId="521"/>
    <cellStyle name="4_ÿÿÿÿÿ 2" xfId="522"/>
    <cellStyle name="40% - Accent1 2" xfId="523"/>
    <cellStyle name="40% - Accent1 2 2" xfId="524"/>
    <cellStyle name="40% - Accent1 2 3" xfId="525"/>
    <cellStyle name="40% - Accent1 3" xfId="526"/>
    <cellStyle name="40% - Accent1 4" xfId="527"/>
    <cellStyle name="40% - Accent2 2" xfId="528"/>
    <cellStyle name="40% - Accent2 2 2" xfId="529"/>
    <cellStyle name="40% - Accent2 2 3" xfId="530"/>
    <cellStyle name="40% - Accent2 3" xfId="531"/>
    <cellStyle name="40% - Accent2 4" xfId="532"/>
    <cellStyle name="40% - Accent3 2" xfId="533"/>
    <cellStyle name="40% - Accent3 2 2" xfId="534"/>
    <cellStyle name="40% - Accent3 2 3" xfId="535"/>
    <cellStyle name="40% - Accent3 3" xfId="536"/>
    <cellStyle name="40% - Accent3 4" xfId="537"/>
    <cellStyle name="40% - Accent4 2" xfId="538"/>
    <cellStyle name="40% - Accent4 2 2" xfId="539"/>
    <cellStyle name="40% - Accent4 2 3" xfId="540"/>
    <cellStyle name="40% - Accent4 3" xfId="541"/>
    <cellStyle name="40% - Accent4 4" xfId="542"/>
    <cellStyle name="40% - Accent5 2" xfId="543"/>
    <cellStyle name="40% - Accent5 2 2" xfId="544"/>
    <cellStyle name="40% - Accent5 2 3" xfId="545"/>
    <cellStyle name="40% - Accent5 3" xfId="546"/>
    <cellStyle name="40% - Accent5 4" xfId="547"/>
    <cellStyle name="40% - Accent6 2" xfId="548"/>
    <cellStyle name="40% - Accent6 2 2" xfId="549"/>
    <cellStyle name="40% - Accent6 2 3" xfId="550"/>
    <cellStyle name="40% - Accent6 3" xfId="551"/>
    <cellStyle name="40% - Accent6 4" xfId="552"/>
    <cellStyle name="6" xfId="553"/>
    <cellStyle name="6 2" xfId="554"/>
    <cellStyle name="6 3" xfId="555"/>
    <cellStyle name="6 4" xfId="556"/>
    <cellStyle name="60% - Accent1 2" xfId="557"/>
    <cellStyle name="60% - Accent1 2 2" xfId="558"/>
    <cellStyle name="60% - Accent1 2 3" xfId="559"/>
    <cellStyle name="60% - Accent1 3" xfId="560"/>
    <cellStyle name="60% - Accent1 4" xfId="561"/>
    <cellStyle name="60% - Accent2 2" xfId="562"/>
    <cellStyle name="60% - Accent2 2 2" xfId="563"/>
    <cellStyle name="60% - Accent2 2 3" xfId="564"/>
    <cellStyle name="60% - Accent2 3" xfId="565"/>
    <cellStyle name="60% - Accent2 4" xfId="566"/>
    <cellStyle name="60% - Accent3 2" xfId="567"/>
    <cellStyle name="60% - Accent3 2 2" xfId="568"/>
    <cellStyle name="60% - Accent3 2 3" xfId="569"/>
    <cellStyle name="60% - Accent3 3" xfId="570"/>
    <cellStyle name="60% - Accent3 4" xfId="571"/>
    <cellStyle name="60% - Accent4 2" xfId="572"/>
    <cellStyle name="60% - Accent4 2 2" xfId="573"/>
    <cellStyle name="60% - Accent4 2 3" xfId="574"/>
    <cellStyle name="60% - Accent4 3" xfId="575"/>
    <cellStyle name="60% - Accent4 4" xfId="576"/>
    <cellStyle name="60% - Accent5 2" xfId="577"/>
    <cellStyle name="60% - Accent5 2 2" xfId="578"/>
    <cellStyle name="60% - Accent5 2 3" xfId="579"/>
    <cellStyle name="60% - Accent5 3" xfId="580"/>
    <cellStyle name="60% - Accent5 4" xfId="581"/>
    <cellStyle name="60% - Accent6 2" xfId="582"/>
    <cellStyle name="60% - Accent6 2 2" xfId="583"/>
    <cellStyle name="60% - Accent6 2 3" xfId="584"/>
    <cellStyle name="60% - Accent6 3" xfId="585"/>
    <cellStyle name="60% - Accent6 4" xfId="586"/>
    <cellStyle name="9" xfId="587"/>
    <cellStyle name="9 2" xfId="588"/>
    <cellStyle name="Accent1 2" xfId="589"/>
    <cellStyle name="Accent1 2 2" xfId="590"/>
    <cellStyle name="Accent1 2 3" xfId="591"/>
    <cellStyle name="Accent1 3" xfId="592"/>
    <cellStyle name="Accent1 4" xfId="593"/>
    <cellStyle name="Accent2 2" xfId="594"/>
    <cellStyle name="Accent2 2 2" xfId="595"/>
    <cellStyle name="Accent2 2 3" xfId="596"/>
    <cellStyle name="Accent2 3" xfId="597"/>
    <cellStyle name="Accent2 4" xfId="598"/>
    <cellStyle name="Accent3 2" xfId="599"/>
    <cellStyle name="Accent3 2 2" xfId="600"/>
    <cellStyle name="Accent3 2 3" xfId="601"/>
    <cellStyle name="Accent3 3" xfId="602"/>
    <cellStyle name="Accent3 4" xfId="603"/>
    <cellStyle name="Accent4 2" xfId="604"/>
    <cellStyle name="Accent4 2 2" xfId="605"/>
    <cellStyle name="Accent4 2 3" xfId="606"/>
    <cellStyle name="Accent4 3" xfId="607"/>
    <cellStyle name="Accent4 4" xfId="608"/>
    <cellStyle name="Accent5 2" xfId="609"/>
    <cellStyle name="Accent5 2 2" xfId="610"/>
    <cellStyle name="Accent5 2 3" xfId="611"/>
    <cellStyle name="Accent5 3" xfId="612"/>
    <cellStyle name="Accent5 4" xfId="613"/>
    <cellStyle name="Accent6 2" xfId="614"/>
    <cellStyle name="Accent6 2 2" xfId="615"/>
    <cellStyle name="Accent6 2 3" xfId="616"/>
    <cellStyle name="Accent6 3" xfId="617"/>
    <cellStyle name="Accent6 4" xfId="618"/>
    <cellStyle name="ÅëÈ­ [0]_      " xfId="619"/>
    <cellStyle name="AeE­ [0]_INQUIRY ¿?¾÷AßAø " xfId="620"/>
    <cellStyle name="ÅëÈ­ [0]_L601CPT" xfId="621"/>
    <cellStyle name="ÅëÈ­_      " xfId="622"/>
    <cellStyle name="AeE­_INQUIRY ¿?¾÷AßAø " xfId="623"/>
    <cellStyle name="ÅëÈ­_L601CPT" xfId="624"/>
    <cellStyle name="args.style" xfId="625"/>
    <cellStyle name="at" xfId="626"/>
    <cellStyle name="at 2" xfId="627"/>
    <cellStyle name="ÄÞ¸¶ [0]_      " xfId="628"/>
    <cellStyle name="AÞ¸¶ [0]_INQUIRY ¿?¾÷AßAø " xfId="629"/>
    <cellStyle name="ÄÞ¸¶_      " xfId="630"/>
    <cellStyle name="AÞ¸¶_INQUIRY ¿?¾÷AßAø " xfId="631"/>
    <cellStyle name="AutoFormat Options" xfId="632"/>
    <cellStyle name="Bad 2" xfId="633"/>
    <cellStyle name="Bad 2 2" xfId="634"/>
    <cellStyle name="Bad 2 3" xfId="635"/>
    <cellStyle name="Bad 3" xfId="636"/>
    <cellStyle name="Bad 4" xfId="637"/>
    <cellStyle name="Body" xfId="638"/>
    <cellStyle name="Body 2" xfId="639"/>
    <cellStyle name="C?AØ_¿?¾÷CoE² " xfId="640"/>
    <cellStyle name="C~1" xfId="641"/>
    <cellStyle name="C~1 2" xfId="642"/>
    <cellStyle name="Ç¥ÁØ_      " xfId="643"/>
    <cellStyle name="C￥AØ_¿μ¾÷CoE² " xfId="644"/>
    <cellStyle name="Ç¥ÁØ_±¸¹Ì´ëÃ¥" xfId="645"/>
    <cellStyle name="C￥AØ_Sheet1_¿μ¾÷CoE² " xfId="646"/>
    <cellStyle name="Ç§Î»·Ö¸ô[0]_Sheet1" xfId="647"/>
    <cellStyle name="Ç§Î»·Ö¸ô_Sheet1" xfId="648"/>
    <cellStyle name="Calc Currency (0)" xfId="649"/>
    <cellStyle name="Calc Currency (0) 2" xfId="650"/>
    <cellStyle name="Calc Currency (0) 3" xfId="651"/>
    <cellStyle name="Calc Currency (0) 4" xfId="652"/>
    <cellStyle name="Calc Currency (2)" xfId="653"/>
    <cellStyle name="Calc Currency (2) 2" xfId="654"/>
    <cellStyle name="Calc Percent (0)" xfId="655"/>
    <cellStyle name="Calc Percent (1)" xfId="656"/>
    <cellStyle name="Calc Percent (2)" xfId="657"/>
    <cellStyle name="Calc Percent (2) 2" xfId="658"/>
    <cellStyle name="Calc Units (0)" xfId="659"/>
    <cellStyle name="Calc Units (0) 2" xfId="660"/>
    <cellStyle name="Calc Units (1)" xfId="661"/>
    <cellStyle name="Calc Units (1) 2" xfId="662"/>
    <cellStyle name="Calc Units (2)" xfId="663"/>
    <cellStyle name="Calc Units (2) 2" xfId="664"/>
    <cellStyle name="Calculation 2" xfId="665"/>
    <cellStyle name="Calculation 2 2" xfId="666"/>
    <cellStyle name="Calculation 2 3" xfId="667"/>
    <cellStyle name="Calculation 3" xfId="668"/>
    <cellStyle name="Calculation 4" xfId="669"/>
    <cellStyle name="category" xfId="670"/>
    <cellStyle name="category 2" xfId="671"/>
    <cellStyle name="category 3" xfId="672"/>
    <cellStyle name="category 4" xfId="673"/>
    <cellStyle name="Cerrency_Sheet2_XANGDAU" xfId="674"/>
    <cellStyle name="Comma" xfId="1" builtinId="3"/>
    <cellStyle name="Comma  - Style1" xfId="675"/>
    <cellStyle name="Comma  - Style1 2" xfId="676"/>
    <cellStyle name="Comma  - Style2" xfId="677"/>
    <cellStyle name="Comma  - Style2 2" xfId="678"/>
    <cellStyle name="Comma  - Style3" xfId="679"/>
    <cellStyle name="Comma  - Style3 2" xfId="680"/>
    <cellStyle name="Comma  - Style4" xfId="681"/>
    <cellStyle name="Comma  - Style4 2" xfId="682"/>
    <cellStyle name="Comma  - Style5" xfId="683"/>
    <cellStyle name="Comma  - Style5 2" xfId="684"/>
    <cellStyle name="Comma  - Style6" xfId="685"/>
    <cellStyle name="Comma  - Style6 2" xfId="686"/>
    <cellStyle name="Comma  - Style7" xfId="687"/>
    <cellStyle name="Comma  - Style7 2" xfId="688"/>
    <cellStyle name="Comma  - Style8" xfId="689"/>
    <cellStyle name="Comma  - Style8 2" xfId="690"/>
    <cellStyle name="Comma [00]" xfId="691"/>
    <cellStyle name="Comma [00] 2" xfId="692"/>
    <cellStyle name="Comma 10" xfId="693"/>
    <cellStyle name="Comma 10 10" xfId="694"/>
    <cellStyle name="Comma 10 10 10" xfId="695"/>
    <cellStyle name="Comma 10 10 2" xfId="696"/>
    <cellStyle name="Comma 10 10 2 2" xfId="697"/>
    <cellStyle name="Comma 10 10 3" xfId="698"/>
    <cellStyle name="Comma 10 2" xfId="699"/>
    <cellStyle name="Comma 10 3" xfId="700"/>
    <cellStyle name="Comma 10 4" xfId="701"/>
    <cellStyle name="Comma 10 4 2" xfId="702"/>
    <cellStyle name="Comma 11" xfId="703"/>
    <cellStyle name="Comma 11 2" xfId="704"/>
    <cellStyle name="Comma 11 3" xfId="705"/>
    <cellStyle name="Comma 11 3 2" xfId="706"/>
    <cellStyle name="Comma 12" xfId="707"/>
    <cellStyle name="Comma 12 2" xfId="708"/>
    <cellStyle name="Comma 12 3" xfId="709"/>
    <cellStyle name="Comma 12 4" xfId="710"/>
    <cellStyle name="Comma 12 4 2" xfId="711"/>
    <cellStyle name="Comma 13" xfId="712"/>
    <cellStyle name="Comma 13 2" xfId="713"/>
    <cellStyle name="Comma 13 3" xfId="714"/>
    <cellStyle name="Comma 13 3 2" xfId="715"/>
    <cellStyle name="Comma 14" xfId="716"/>
    <cellStyle name="Comma 14 2" xfId="717"/>
    <cellStyle name="Comma 14 2 2" xfId="718"/>
    <cellStyle name="Comma 14 3" xfId="719"/>
    <cellStyle name="Comma 14 4" xfId="720"/>
    <cellStyle name="Comma 15" xfId="721"/>
    <cellStyle name="Comma 15 2" xfId="722"/>
    <cellStyle name="Comma 15 2 2" xfId="723"/>
    <cellStyle name="Comma 15 3" xfId="724"/>
    <cellStyle name="Comma 16" xfId="725"/>
    <cellStyle name="Comma 16 2" xfId="726"/>
    <cellStyle name="Comma 16 3" xfId="727"/>
    <cellStyle name="Comma 16 3 2" xfId="728"/>
    <cellStyle name="Comma 17" xfId="729"/>
    <cellStyle name="Comma 17 2" xfId="730"/>
    <cellStyle name="Comma 17 3" xfId="731"/>
    <cellStyle name="Comma 17 3 2" xfId="732"/>
    <cellStyle name="Comma 18" xfId="733"/>
    <cellStyle name="Comma 18 2" xfId="734"/>
    <cellStyle name="Comma 18 3" xfId="735"/>
    <cellStyle name="Comma 18 3 2" xfId="736"/>
    <cellStyle name="Comma 19" xfId="737"/>
    <cellStyle name="Comma 19 2" xfId="738"/>
    <cellStyle name="Comma 19 3" xfId="739"/>
    <cellStyle name="Comma 19 3 2" xfId="740"/>
    <cellStyle name="Comma 2" xfId="741"/>
    <cellStyle name="Comma 2 2" xfId="742"/>
    <cellStyle name="Comma 2 2 2" xfId="743"/>
    <cellStyle name="Comma 2 2 3" xfId="744"/>
    <cellStyle name="Comma 2 28" xfId="745"/>
    <cellStyle name="Comma 2 3" xfId="746"/>
    <cellStyle name="Comma 2 4" xfId="747"/>
    <cellStyle name="Comma 2 5" xfId="748"/>
    <cellStyle name="Comma 2_BC THUC HIEN CA NAM 2011 " xfId="749"/>
    <cellStyle name="Comma 20" xfId="750"/>
    <cellStyle name="Comma 20 2" xfId="751"/>
    <cellStyle name="Comma 20 3" xfId="752"/>
    <cellStyle name="Comma 20 3 2" xfId="753"/>
    <cellStyle name="Comma 21" xfId="754"/>
    <cellStyle name="Comma 21 2" xfId="755"/>
    <cellStyle name="Comma 21 2 2" xfId="756"/>
    <cellStyle name="Comma 21 2 2 2" xfId="757"/>
    <cellStyle name="Comma 21 2 2 3" xfId="758"/>
    <cellStyle name="Comma 21 2 2 3 2" xfId="759"/>
    <cellStyle name="Comma 21 2 3" xfId="760"/>
    <cellStyle name="Comma 21 2 4" xfId="761"/>
    <cellStyle name="Comma 21 2 4 2" xfId="762"/>
    <cellStyle name="Comma 21 3" xfId="763"/>
    <cellStyle name="Comma 21 3 2" xfId="764"/>
    <cellStyle name="Comma 21 3 3" xfId="765"/>
    <cellStyle name="Comma 21 3 3 2" xfId="766"/>
    <cellStyle name="Comma 21 4" xfId="767"/>
    <cellStyle name="Comma 21 5" xfId="768"/>
    <cellStyle name="Comma 21 5 2" xfId="769"/>
    <cellStyle name="Comma 22" xfId="770"/>
    <cellStyle name="Comma 22 2" xfId="771"/>
    <cellStyle name="Comma 22 2 2" xfId="772"/>
    <cellStyle name="Comma 22 2 2 2" xfId="773"/>
    <cellStyle name="Comma 22 2 2 3" xfId="774"/>
    <cellStyle name="Comma 22 2 2 3 2" xfId="775"/>
    <cellStyle name="Comma 22 2 3" xfId="776"/>
    <cellStyle name="Comma 22 2 4" xfId="777"/>
    <cellStyle name="Comma 22 2 4 2" xfId="778"/>
    <cellStyle name="Comma 22 3" xfId="779"/>
    <cellStyle name="Comma 22 3 2" xfId="780"/>
    <cellStyle name="Comma 22 3 3" xfId="781"/>
    <cellStyle name="Comma 22 3 3 2" xfId="782"/>
    <cellStyle name="Comma 22 4" xfId="783"/>
    <cellStyle name="Comma 22 5" xfId="784"/>
    <cellStyle name="Comma 22 5 2" xfId="785"/>
    <cellStyle name="Comma 23" xfId="786"/>
    <cellStyle name="Comma 23 2" xfId="787"/>
    <cellStyle name="Comma 23 2 2" xfId="788"/>
    <cellStyle name="Comma 23 2 2 2" xfId="789"/>
    <cellStyle name="Comma 23 2 2 3" xfId="790"/>
    <cellStyle name="Comma 23 2 2 3 2" xfId="791"/>
    <cellStyle name="Comma 23 2 3" xfId="792"/>
    <cellStyle name="Comma 23 2 4" xfId="793"/>
    <cellStyle name="Comma 23 2 4 2" xfId="794"/>
    <cellStyle name="Comma 23 3" xfId="795"/>
    <cellStyle name="Comma 23 3 2" xfId="796"/>
    <cellStyle name="Comma 23 3 3" xfId="797"/>
    <cellStyle name="Comma 23 3 3 2" xfId="798"/>
    <cellStyle name="Comma 23 4" xfId="799"/>
    <cellStyle name="Comma 23 5" xfId="800"/>
    <cellStyle name="Comma 23 5 2" xfId="801"/>
    <cellStyle name="Comma 24" xfId="802"/>
    <cellStyle name="Comma 24 2" xfId="803"/>
    <cellStyle name="Comma 24 2 2" xfId="804"/>
    <cellStyle name="Comma 24 2 2 2" xfId="805"/>
    <cellStyle name="Comma 24 2 2 3" xfId="806"/>
    <cellStyle name="Comma 24 2 2 3 2" xfId="807"/>
    <cellStyle name="Comma 24 2 3" xfId="808"/>
    <cellStyle name="Comma 24 2 4" xfId="809"/>
    <cellStyle name="Comma 24 2 4 2" xfId="810"/>
    <cellStyle name="Comma 24 3" xfId="811"/>
    <cellStyle name="Comma 24 3 2" xfId="812"/>
    <cellStyle name="Comma 24 3 3" xfId="813"/>
    <cellStyle name="Comma 24 3 3 2" xfId="814"/>
    <cellStyle name="Comma 24 4" xfId="815"/>
    <cellStyle name="Comma 24 5" xfId="816"/>
    <cellStyle name="Comma 24 5 2" xfId="817"/>
    <cellStyle name="Comma 25" xfId="818"/>
    <cellStyle name="Comma 26" xfId="819"/>
    <cellStyle name="Comma 26 2" xfId="820"/>
    <cellStyle name="Comma 26 2 2" xfId="821"/>
    <cellStyle name="Comma 26 2 3" xfId="822"/>
    <cellStyle name="Comma 26 2 3 2" xfId="823"/>
    <cellStyle name="Comma 26 3" xfId="824"/>
    <cellStyle name="Comma 26 4" xfId="825"/>
    <cellStyle name="Comma 26 4 2" xfId="826"/>
    <cellStyle name="Comma 27" xfId="827"/>
    <cellStyle name="Comma 27 2" xfId="828"/>
    <cellStyle name="Comma 27 2 2" xfId="829"/>
    <cellStyle name="Comma 27 2 3" xfId="830"/>
    <cellStyle name="Comma 27 2 3 2" xfId="831"/>
    <cellStyle name="Comma 27 3" xfId="832"/>
    <cellStyle name="Comma 27 4" xfId="833"/>
    <cellStyle name="Comma 27 4 2" xfId="834"/>
    <cellStyle name="Comma 28" xfId="835"/>
    <cellStyle name="Comma 29" xfId="836"/>
    <cellStyle name="Comma 3" xfId="837"/>
    <cellStyle name="Comma 3 2" xfId="838"/>
    <cellStyle name="Comma 3 2 2" xfId="839"/>
    <cellStyle name="Comma 3 2 3" xfId="840"/>
    <cellStyle name="Comma 3 3" xfId="841"/>
    <cellStyle name="Comma 3 4" xfId="842"/>
    <cellStyle name="Comma 3 5" xfId="843"/>
    <cellStyle name="Comma 3 6" xfId="844"/>
    <cellStyle name="Comma 3 7" xfId="845"/>
    <cellStyle name="Comma 30" xfId="846"/>
    <cellStyle name="Comma 31" xfId="847"/>
    <cellStyle name="Comma 31 2" xfId="848"/>
    <cellStyle name="Comma 31 3" xfId="849"/>
    <cellStyle name="Comma 31 3 2" xfId="850"/>
    <cellStyle name="Comma 32" xfId="851"/>
    <cellStyle name="Comma 32 2" xfId="852"/>
    <cellStyle name="Comma 32 3" xfId="853"/>
    <cellStyle name="Comma 32 3 2" xfId="854"/>
    <cellStyle name="Comma 4" xfId="855"/>
    <cellStyle name="Comma 4 2" xfId="856"/>
    <cellStyle name="Comma 4 2 2" xfId="857"/>
    <cellStyle name="Comma 4 2 3" xfId="858"/>
    <cellStyle name="Comma 4 20" xfId="859"/>
    <cellStyle name="Comma 4 3" xfId="860"/>
    <cellStyle name="Comma 4 4" xfId="861"/>
    <cellStyle name="Comma 4 5" xfId="862"/>
    <cellStyle name="Comma 4 6" xfId="863"/>
    <cellStyle name="Comma 4 7" xfId="864"/>
    <cellStyle name="Comma 5" xfId="865"/>
    <cellStyle name="Comma 5 2" xfId="866"/>
    <cellStyle name="Comma 5 3" xfId="867"/>
    <cellStyle name="Comma 5 4" xfId="868"/>
    <cellStyle name="Comma 55" xfId="869"/>
    <cellStyle name="Comma 55 2" xfId="870"/>
    <cellStyle name="Comma 55 3" xfId="871"/>
    <cellStyle name="Comma 55 3 2" xfId="872"/>
    <cellStyle name="Comma 56" xfId="873"/>
    <cellStyle name="Comma 56 2" xfId="874"/>
    <cellStyle name="Comma 56 3" xfId="875"/>
    <cellStyle name="Comma 56 3 2" xfId="876"/>
    <cellStyle name="Comma 59" xfId="877"/>
    <cellStyle name="Comma 59 2" xfId="878"/>
    <cellStyle name="Comma 59 3" xfId="879"/>
    <cellStyle name="Comma 59 3 2" xfId="880"/>
    <cellStyle name="Comma 6" xfId="881"/>
    <cellStyle name="Comma 6 2" xfId="882"/>
    <cellStyle name="Comma 6 3" xfId="883"/>
    <cellStyle name="Comma 6 4" xfId="884"/>
    <cellStyle name="Comma 6 5" xfId="885"/>
    <cellStyle name="Comma 60" xfId="886"/>
    <cellStyle name="Comma 60 2" xfId="887"/>
    <cellStyle name="Comma 60 3" xfId="888"/>
    <cellStyle name="Comma 60 3 2" xfId="889"/>
    <cellStyle name="Comma 7" xfId="890"/>
    <cellStyle name="Comma 7 2" xfId="891"/>
    <cellStyle name="Comma 7 2 2" xfId="892"/>
    <cellStyle name="Comma 7 3" xfId="893"/>
    <cellStyle name="Comma 8" xfId="894"/>
    <cellStyle name="Comma 8 2" xfId="895"/>
    <cellStyle name="Comma 8 2 2" xfId="896"/>
    <cellStyle name="Comma 8 2 3" xfId="897"/>
    <cellStyle name="Comma 8 3" xfId="898"/>
    <cellStyle name="Comma 8 3 2" xfId="899"/>
    <cellStyle name="Comma 8 4" xfId="900"/>
    <cellStyle name="Comma 9" xfId="6"/>
    <cellStyle name="Comma 9 2" xfId="901"/>
    <cellStyle name="Comma 9 3" xfId="902"/>
    <cellStyle name="Comma 9 3 2" xfId="903"/>
    <cellStyle name="Comma 9 4" xfId="904"/>
    <cellStyle name="Comma 9 5" xfId="905"/>
    <cellStyle name="Comma 9 6" xfId="7"/>
    <cellStyle name="comma zerodec" xfId="906"/>
    <cellStyle name="comma zerodec 2" xfId="907"/>
    <cellStyle name="Comma0" xfId="908"/>
    <cellStyle name="Copied" xfId="909"/>
    <cellStyle name="Copied 2" xfId="910"/>
    <cellStyle name="Cࡵrrency_Sheet1_PRODUCTĠ" xfId="911"/>
    <cellStyle name="Currency [00]" xfId="912"/>
    <cellStyle name="Currency [00] 2" xfId="913"/>
    <cellStyle name="Currency0" xfId="914"/>
    <cellStyle name="Currency1" xfId="915"/>
    <cellStyle name="Currency1 2" xfId="916"/>
    <cellStyle name="Check Cell 2" xfId="917"/>
    <cellStyle name="Check Cell 2 2" xfId="918"/>
    <cellStyle name="Check Cell 2 3" xfId="919"/>
    <cellStyle name="Check Cell 3" xfId="920"/>
    <cellStyle name="Check Cell 4" xfId="921"/>
    <cellStyle name="Chi phÝ kh¸c_Book1" xfId="922"/>
    <cellStyle name="CHUONG" xfId="923"/>
    <cellStyle name="CHUONG 2" xfId="924"/>
    <cellStyle name="Date" xfId="925"/>
    <cellStyle name="Date Short" xfId="926"/>
    <cellStyle name="Dezimal [0]_ALLE_ITEMS_280800_EV_NL" xfId="927"/>
    <cellStyle name="Dezimal_AKE_100N" xfId="928"/>
    <cellStyle name="Dollar (zero dec)" xfId="929"/>
    <cellStyle name="Dollar (zero dec) 2" xfId="930"/>
    <cellStyle name="Dziesi?tny [0]_Invoices2001Slovakia" xfId="931"/>
    <cellStyle name="Dziesi?tny_Invoices2001Slovakia" xfId="932"/>
    <cellStyle name="Dziesietny [0]_Invoices2001Slovakia" xfId="933"/>
    <cellStyle name="Dziesiętny [0]_Invoices2001Slovakia" xfId="934"/>
    <cellStyle name="Dziesietny [0]_Invoices2001Slovakia 10" xfId="935"/>
    <cellStyle name="Dziesiętny [0]_Invoices2001Slovakia 10" xfId="936"/>
    <cellStyle name="Dziesietny [0]_Invoices2001Slovakia 11" xfId="937"/>
    <cellStyle name="Dziesiętny [0]_Invoices2001Slovakia 11" xfId="938"/>
    <cellStyle name="Dziesietny [0]_Invoices2001Slovakia 12" xfId="939"/>
    <cellStyle name="Dziesiętny [0]_Invoices2001Slovakia 12" xfId="940"/>
    <cellStyle name="Dziesietny [0]_Invoices2001Slovakia 13" xfId="941"/>
    <cellStyle name="Dziesiętny [0]_Invoices2001Slovakia 13" xfId="942"/>
    <cellStyle name="Dziesietny [0]_Invoices2001Slovakia 14" xfId="943"/>
    <cellStyle name="Dziesiętny [0]_Invoices2001Slovakia 14" xfId="944"/>
    <cellStyle name="Dziesietny [0]_Invoices2001Slovakia 15" xfId="945"/>
    <cellStyle name="Dziesiętny [0]_Invoices2001Slovakia 15" xfId="946"/>
    <cellStyle name="Dziesietny [0]_Invoices2001Slovakia 16" xfId="947"/>
    <cellStyle name="Dziesiętny [0]_Invoices2001Slovakia 16" xfId="948"/>
    <cellStyle name="Dziesietny [0]_Invoices2001Slovakia 17" xfId="949"/>
    <cellStyle name="Dziesiętny [0]_Invoices2001Slovakia 17" xfId="950"/>
    <cellStyle name="Dziesietny [0]_Invoices2001Slovakia 18" xfId="951"/>
    <cellStyle name="Dziesiętny [0]_Invoices2001Slovakia 18" xfId="952"/>
    <cellStyle name="Dziesietny [0]_Invoices2001Slovakia 2" xfId="953"/>
    <cellStyle name="Dziesiętny [0]_Invoices2001Slovakia 2" xfId="954"/>
    <cellStyle name="Dziesietny [0]_Invoices2001Slovakia 3" xfId="955"/>
    <cellStyle name="Dziesiętny [0]_Invoices2001Slovakia 3" xfId="956"/>
    <cellStyle name="Dziesietny [0]_Invoices2001Slovakia 4" xfId="957"/>
    <cellStyle name="Dziesiętny [0]_Invoices2001Slovakia 4" xfId="958"/>
    <cellStyle name="Dziesietny [0]_Invoices2001Slovakia 5" xfId="959"/>
    <cellStyle name="Dziesiętny [0]_Invoices2001Slovakia 5" xfId="960"/>
    <cellStyle name="Dziesietny [0]_Invoices2001Slovakia 6" xfId="961"/>
    <cellStyle name="Dziesiętny [0]_Invoices2001Slovakia 6" xfId="962"/>
    <cellStyle name="Dziesietny [0]_Invoices2001Slovakia 7" xfId="963"/>
    <cellStyle name="Dziesiętny [0]_Invoices2001Slovakia 7" xfId="964"/>
    <cellStyle name="Dziesietny [0]_Invoices2001Slovakia 8" xfId="965"/>
    <cellStyle name="Dziesiętny [0]_Invoices2001Slovakia 8" xfId="966"/>
    <cellStyle name="Dziesietny [0]_Invoices2001Slovakia 9" xfId="967"/>
    <cellStyle name="Dziesiętny [0]_Invoices2001Slovakia 9" xfId="968"/>
    <cellStyle name="Dziesietny [0]_Invoices2001Slovakia_Book1" xfId="969"/>
    <cellStyle name="Dziesiętny [0]_Invoices2001Slovakia_Book1" xfId="970"/>
    <cellStyle name="Dziesietny [0]_Invoices2001Slovakia_Book1 10" xfId="971"/>
    <cellStyle name="Dziesiętny [0]_Invoices2001Slovakia_Book1 10" xfId="972"/>
    <cellStyle name="Dziesietny [0]_Invoices2001Slovakia_Book1 11" xfId="973"/>
    <cellStyle name="Dziesiętny [0]_Invoices2001Slovakia_Book1 11" xfId="974"/>
    <cellStyle name="Dziesietny [0]_Invoices2001Slovakia_Book1 12" xfId="975"/>
    <cellStyle name="Dziesiętny [0]_Invoices2001Slovakia_Book1 12" xfId="976"/>
    <cellStyle name="Dziesietny [0]_Invoices2001Slovakia_Book1 13" xfId="977"/>
    <cellStyle name="Dziesiętny [0]_Invoices2001Slovakia_Book1 13" xfId="978"/>
    <cellStyle name="Dziesietny [0]_Invoices2001Slovakia_Book1 14" xfId="979"/>
    <cellStyle name="Dziesiętny [0]_Invoices2001Slovakia_Book1 14" xfId="980"/>
    <cellStyle name="Dziesietny [0]_Invoices2001Slovakia_Book1 15" xfId="981"/>
    <cellStyle name="Dziesiętny [0]_Invoices2001Slovakia_Book1 15" xfId="982"/>
    <cellStyle name="Dziesietny [0]_Invoices2001Slovakia_Book1 16" xfId="983"/>
    <cellStyle name="Dziesiętny [0]_Invoices2001Slovakia_Book1 16" xfId="984"/>
    <cellStyle name="Dziesietny [0]_Invoices2001Slovakia_Book1 17" xfId="985"/>
    <cellStyle name="Dziesiętny [0]_Invoices2001Slovakia_Book1 17" xfId="986"/>
    <cellStyle name="Dziesietny [0]_Invoices2001Slovakia_Book1 18" xfId="987"/>
    <cellStyle name="Dziesiętny [0]_Invoices2001Slovakia_Book1 18" xfId="988"/>
    <cellStyle name="Dziesietny [0]_Invoices2001Slovakia_Book1 2" xfId="989"/>
    <cellStyle name="Dziesiętny [0]_Invoices2001Slovakia_Book1 2" xfId="990"/>
    <cellStyle name="Dziesietny [0]_Invoices2001Slovakia_Book1 3" xfId="991"/>
    <cellStyle name="Dziesiętny [0]_Invoices2001Slovakia_Book1 3" xfId="992"/>
    <cellStyle name="Dziesietny [0]_Invoices2001Slovakia_Book1 4" xfId="993"/>
    <cellStyle name="Dziesiętny [0]_Invoices2001Slovakia_Book1 4" xfId="994"/>
    <cellStyle name="Dziesietny [0]_Invoices2001Slovakia_Book1 5" xfId="995"/>
    <cellStyle name="Dziesiętny [0]_Invoices2001Slovakia_Book1 5" xfId="996"/>
    <cellStyle name="Dziesietny [0]_Invoices2001Slovakia_Book1 6" xfId="997"/>
    <cellStyle name="Dziesiętny [0]_Invoices2001Slovakia_Book1 6" xfId="998"/>
    <cellStyle name="Dziesietny [0]_Invoices2001Slovakia_Book1 7" xfId="999"/>
    <cellStyle name="Dziesiętny [0]_Invoices2001Slovakia_Book1 7" xfId="1000"/>
    <cellStyle name="Dziesietny [0]_Invoices2001Slovakia_Book1 8" xfId="1001"/>
    <cellStyle name="Dziesiętny [0]_Invoices2001Slovakia_Book1 8" xfId="1002"/>
    <cellStyle name="Dziesietny [0]_Invoices2001Slovakia_Book1 9" xfId="1003"/>
    <cellStyle name="Dziesiętny [0]_Invoices2001Slovakia_Book1 9" xfId="1004"/>
    <cellStyle name="Dziesietny [0]_Invoices2001Slovakia_Book1_Tong hop Cac tuyen(9-1-06)" xfId="1005"/>
    <cellStyle name="Dziesiętny [0]_Invoices2001Slovakia_Book1_Tong hop Cac tuyen(9-1-06)" xfId="1006"/>
    <cellStyle name="Dziesietny [0]_Invoices2001Slovakia_Book1_Tong hop Cac tuyen(9-1-06) 10" xfId="1007"/>
    <cellStyle name="Dziesiętny [0]_Invoices2001Slovakia_Book1_Tong hop Cac tuyen(9-1-06) 10" xfId="1008"/>
    <cellStyle name="Dziesietny [0]_Invoices2001Slovakia_Book1_Tong hop Cac tuyen(9-1-06) 11" xfId="1009"/>
    <cellStyle name="Dziesiętny [0]_Invoices2001Slovakia_Book1_Tong hop Cac tuyen(9-1-06) 11" xfId="1010"/>
    <cellStyle name="Dziesietny [0]_Invoices2001Slovakia_Book1_Tong hop Cac tuyen(9-1-06) 12" xfId="1011"/>
    <cellStyle name="Dziesiętny [0]_Invoices2001Slovakia_Book1_Tong hop Cac tuyen(9-1-06) 12" xfId="1012"/>
    <cellStyle name="Dziesietny [0]_Invoices2001Slovakia_Book1_Tong hop Cac tuyen(9-1-06) 13" xfId="1013"/>
    <cellStyle name="Dziesiętny [0]_Invoices2001Slovakia_Book1_Tong hop Cac tuyen(9-1-06) 13" xfId="1014"/>
    <cellStyle name="Dziesietny [0]_Invoices2001Slovakia_Book1_Tong hop Cac tuyen(9-1-06) 14" xfId="1015"/>
    <cellStyle name="Dziesiętny [0]_Invoices2001Slovakia_Book1_Tong hop Cac tuyen(9-1-06) 14" xfId="1016"/>
    <cellStyle name="Dziesietny [0]_Invoices2001Slovakia_Book1_Tong hop Cac tuyen(9-1-06) 15" xfId="1017"/>
    <cellStyle name="Dziesiętny [0]_Invoices2001Slovakia_Book1_Tong hop Cac tuyen(9-1-06) 15" xfId="1018"/>
    <cellStyle name="Dziesietny [0]_Invoices2001Slovakia_Book1_Tong hop Cac tuyen(9-1-06) 16" xfId="1019"/>
    <cellStyle name="Dziesiętny [0]_Invoices2001Slovakia_Book1_Tong hop Cac tuyen(9-1-06) 16" xfId="1020"/>
    <cellStyle name="Dziesietny [0]_Invoices2001Slovakia_Book1_Tong hop Cac tuyen(9-1-06) 17" xfId="1021"/>
    <cellStyle name="Dziesiętny [0]_Invoices2001Slovakia_Book1_Tong hop Cac tuyen(9-1-06) 17" xfId="1022"/>
    <cellStyle name="Dziesietny [0]_Invoices2001Slovakia_Book1_Tong hop Cac tuyen(9-1-06) 18" xfId="1023"/>
    <cellStyle name="Dziesiętny [0]_Invoices2001Slovakia_Book1_Tong hop Cac tuyen(9-1-06) 18" xfId="1024"/>
    <cellStyle name="Dziesietny [0]_Invoices2001Slovakia_Book1_Tong hop Cac tuyen(9-1-06) 2" xfId="1025"/>
    <cellStyle name="Dziesiętny [0]_Invoices2001Slovakia_Book1_Tong hop Cac tuyen(9-1-06) 2" xfId="1026"/>
    <cellStyle name="Dziesietny [0]_Invoices2001Slovakia_Book1_Tong hop Cac tuyen(9-1-06) 3" xfId="1027"/>
    <cellStyle name="Dziesiętny [0]_Invoices2001Slovakia_Book1_Tong hop Cac tuyen(9-1-06) 3" xfId="1028"/>
    <cellStyle name="Dziesietny [0]_Invoices2001Slovakia_Book1_Tong hop Cac tuyen(9-1-06) 4" xfId="1029"/>
    <cellStyle name="Dziesiętny [0]_Invoices2001Slovakia_Book1_Tong hop Cac tuyen(9-1-06) 4" xfId="1030"/>
    <cellStyle name="Dziesietny [0]_Invoices2001Slovakia_Book1_Tong hop Cac tuyen(9-1-06) 5" xfId="1031"/>
    <cellStyle name="Dziesiętny [0]_Invoices2001Slovakia_Book1_Tong hop Cac tuyen(9-1-06) 5" xfId="1032"/>
    <cellStyle name="Dziesietny [0]_Invoices2001Slovakia_Book1_Tong hop Cac tuyen(9-1-06) 6" xfId="1033"/>
    <cellStyle name="Dziesiętny [0]_Invoices2001Slovakia_Book1_Tong hop Cac tuyen(9-1-06) 6" xfId="1034"/>
    <cellStyle name="Dziesietny [0]_Invoices2001Slovakia_Book1_Tong hop Cac tuyen(9-1-06) 7" xfId="1035"/>
    <cellStyle name="Dziesiętny [0]_Invoices2001Slovakia_Book1_Tong hop Cac tuyen(9-1-06) 7" xfId="1036"/>
    <cellStyle name="Dziesietny [0]_Invoices2001Slovakia_Book1_Tong hop Cac tuyen(9-1-06) 8" xfId="1037"/>
    <cellStyle name="Dziesiętny [0]_Invoices2001Slovakia_Book1_Tong hop Cac tuyen(9-1-06) 8" xfId="1038"/>
    <cellStyle name="Dziesietny [0]_Invoices2001Slovakia_Book1_Tong hop Cac tuyen(9-1-06) 9" xfId="1039"/>
    <cellStyle name="Dziesiętny [0]_Invoices2001Slovakia_Book1_Tong hop Cac tuyen(9-1-06) 9" xfId="1040"/>
    <cellStyle name="Dziesietny [0]_Invoices2001Slovakia_KL K.C mat duong" xfId="1041"/>
    <cellStyle name="Dziesiętny [0]_Invoices2001Slovakia_Nhalamviec VTC(25-1-05)" xfId="1042"/>
    <cellStyle name="Dziesietny [0]_Invoices2001Slovakia_TDT KHANH HOA" xfId="1043"/>
    <cellStyle name="Dziesiętny [0]_Invoices2001Slovakia_TDT KHANH HOA" xfId="1044"/>
    <cellStyle name="Dziesietny [0]_Invoices2001Slovakia_TDT KHANH HOA 10" xfId="1045"/>
    <cellStyle name="Dziesiętny [0]_Invoices2001Slovakia_TDT KHANH HOA 10" xfId="1046"/>
    <cellStyle name="Dziesietny [0]_Invoices2001Slovakia_TDT KHANH HOA 11" xfId="1047"/>
    <cellStyle name="Dziesiętny [0]_Invoices2001Slovakia_TDT KHANH HOA 11" xfId="1048"/>
    <cellStyle name="Dziesietny [0]_Invoices2001Slovakia_TDT KHANH HOA 12" xfId="1049"/>
    <cellStyle name="Dziesiętny [0]_Invoices2001Slovakia_TDT KHANH HOA 12" xfId="1050"/>
    <cellStyle name="Dziesietny [0]_Invoices2001Slovakia_TDT KHANH HOA 13" xfId="1051"/>
    <cellStyle name="Dziesiętny [0]_Invoices2001Slovakia_TDT KHANH HOA 13" xfId="1052"/>
    <cellStyle name="Dziesietny [0]_Invoices2001Slovakia_TDT KHANH HOA 14" xfId="1053"/>
    <cellStyle name="Dziesiętny [0]_Invoices2001Slovakia_TDT KHANH HOA 14" xfId="1054"/>
    <cellStyle name="Dziesietny [0]_Invoices2001Slovakia_TDT KHANH HOA 15" xfId="1055"/>
    <cellStyle name="Dziesiętny [0]_Invoices2001Slovakia_TDT KHANH HOA 15" xfId="1056"/>
    <cellStyle name="Dziesietny [0]_Invoices2001Slovakia_TDT KHANH HOA 16" xfId="1057"/>
    <cellStyle name="Dziesiętny [0]_Invoices2001Slovakia_TDT KHANH HOA 16" xfId="1058"/>
    <cellStyle name="Dziesietny [0]_Invoices2001Slovakia_TDT KHANH HOA 17" xfId="1059"/>
    <cellStyle name="Dziesiętny [0]_Invoices2001Slovakia_TDT KHANH HOA 17" xfId="1060"/>
    <cellStyle name="Dziesietny [0]_Invoices2001Slovakia_TDT KHANH HOA 18" xfId="1061"/>
    <cellStyle name="Dziesiętny [0]_Invoices2001Slovakia_TDT KHANH HOA 18" xfId="1062"/>
    <cellStyle name="Dziesietny [0]_Invoices2001Slovakia_TDT KHANH HOA 2" xfId="1063"/>
    <cellStyle name="Dziesiętny [0]_Invoices2001Slovakia_TDT KHANH HOA 2" xfId="1064"/>
    <cellStyle name="Dziesietny [0]_Invoices2001Slovakia_TDT KHANH HOA 3" xfId="1065"/>
    <cellStyle name="Dziesiętny [0]_Invoices2001Slovakia_TDT KHANH HOA 3" xfId="1066"/>
    <cellStyle name="Dziesietny [0]_Invoices2001Slovakia_TDT KHANH HOA 4" xfId="1067"/>
    <cellStyle name="Dziesiętny [0]_Invoices2001Slovakia_TDT KHANH HOA 4" xfId="1068"/>
    <cellStyle name="Dziesietny [0]_Invoices2001Slovakia_TDT KHANH HOA 5" xfId="1069"/>
    <cellStyle name="Dziesiętny [0]_Invoices2001Slovakia_TDT KHANH HOA 5" xfId="1070"/>
    <cellStyle name="Dziesietny [0]_Invoices2001Slovakia_TDT KHANH HOA 6" xfId="1071"/>
    <cellStyle name="Dziesiętny [0]_Invoices2001Slovakia_TDT KHANH HOA 6" xfId="1072"/>
    <cellStyle name="Dziesietny [0]_Invoices2001Slovakia_TDT KHANH HOA 7" xfId="1073"/>
    <cellStyle name="Dziesiętny [0]_Invoices2001Slovakia_TDT KHANH HOA 7" xfId="1074"/>
    <cellStyle name="Dziesietny [0]_Invoices2001Slovakia_TDT KHANH HOA 8" xfId="1075"/>
    <cellStyle name="Dziesiętny [0]_Invoices2001Slovakia_TDT KHANH HOA 8" xfId="1076"/>
    <cellStyle name="Dziesietny [0]_Invoices2001Slovakia_TDT KHANH HOA 9" xfId="1077"/>
    <cellStyle name="Dziesiętny [0]_Invoices2001Slovakia_TDT KHANH HOA 9" xfId="1078"/>
    <cellStyle name="Dziesietny [0]_Invoices2001Slovakia_TDT KHANH HOA_Tong hop Cac tuyen(9-1-06)" xfId="1079"/>
    <cellStyle name="Dziesiętny [0]_Invoices2001Slovakia_TDT KHANH HOA_Tong hop Cac tuyen(9-1-06)" xfId="1080"/>
    <cellStyle name="Dziesietny [0]_Invoices2001Slovakia_TDT KHANH HOA_Tong hop Cac tuyen(9-1-06) 10" xfId="1081"/>
    <cellStyle name="Dziesiętny [0]_Invoices2001Slovakia_TDT KHANH HOA_Tong hop Cac tuyen(9-1-06) 10" xfId="1082"/>
    <cellStyle name="Dziesietny [0]_Invoices2001Slovakia_TDT KHANH HOA_Tong hop Cac tuyen(9-1-06) 11" xfId="1083"/>
    <cellStyle name="Dziesiętny [0]_Invoices2001Slovakia_TDT KHANH HOA_Tong hop Cac tuyen(9-1-06) 11" xfId="1084"/>
    <cellStyle name="Dziesietny [0]_Invoices2001Slovakia_TDT KHANH HOA_Tong hop Cac tuyen(9-1-06) 12" xfId="1085"/>
    <cellStyle name="Dziesiętny [0]_Invoices2001Slovakia_TDT KHANH HOA_Tong hop Cac tuyen(9-1-06) 12" xfId="1086"/>
    <cellStyle name="Dziesietny [0]_Invoices2001Slovakia_TDT KHANH HOA_Tong hop Cac tuyen(9-1-06) 13" xfId="1087"/>
    <cellStyle name="Dziesiętny [0]_Invoices2001Slovakia_TDT KHANH HOA_Tong hop Cac tuyen(9-1-06) 13" xfId="1088"/>
    <cellStyle name="Dziesietny [0]_Invoices2001Slovakia_TDT KHANH HOA_Tong hop Cac tuyen(9-1-06) 14" xfId="1089"/>
    <cellStyle name="Dziesiętny [0]_Invoices2001Slovakia_TDT KHANH HOA_Tong hop Cac tuyen(9-1-06) 14" xfId="1090"/>
    <cellStyle name="Dziesietny [0]_Invoices2001Slovakia_TDT KHANH HOA_Tong hop Cac tuyen(9-1-06) 15" xfId="1091"/>
    <cellStyle name="Dziesiętny [0]_Invoices2001Slovakia_TDT KHANH HOA_Tong hop Cac tuyen(9-1-06) 15" xfId="1092"/>
    <cellStyle name="Dziesietny [0]_Invoices2001Slovakia_TDT KHANH HOA_Tong hop Cac tuyen(9-1-06) 16" xfId="1093"/>
    <cellStyle name="Dziesiętny [0]_Invoices2001Slovakia_TDT KHANH HOA_Tong hop Cac tuyen(9-1-06) 16" xfId="1094"/>
    <cellStyle name="Dziesietny [0]_Invoices2001Slovakia_TDT KHANH HOA_Tong hop Cac tuyen(9-1-06) 17" xfId="1095"/>
    <cellStyle name="Dziesiętny [0]_Invoices2001Slovakia_TDT KHANH HOA_Tong hop Cac tuyen(9-1-06) 17" xfId="1096"/>
    <cellStyle name="Dziesietny [0]_Invoices2001Slovakia_TDT KHANH HOA_Tong hop Cac tuyen(9-1-06) 18" xfId="1097"/>
    <cellStyle name="Dziesiętny [0]_Invoices2001Slovakia_TDT KHANH HOA_Tong hop Cac tuyen(9-1-06) 18" xfId="1098"/>
    <cellStyle name="Dziesietny [0]_Invoices2001Slovakia_TDT KHANH HOA_Tong hop Cac tuyen(9-1-06) 2" xfId="1099"/>
    <cellStyle name="Dziesiętny [0]_Invoices2001Slovakia_TDT KHANH HOA_Tong hop Cac tuyen(9-1-06) 2" xfId="1100"/>
    <cellStyle name="Dziesietny [0]_Invoices2001Slovakia_TDT KHANH HOA_Tong hop Cac tuyen(9-1-06) 3" xfId="1101"/>
    <cellStyle name="Dziesiętny [0]_Invoices2001Slovakia_TDT KHANH HOA_Tong hop Cac tuyen(9-1-06) 3" xfId="1102"/>
    <cellStyle name="Dziesietny [0]_Invoices2001Slovakia_TDT KHANH HOA_Tong hop Cac tuyen(9-1-06) 4" xfId="1103"/>
    <cellStyle name="Dziesiętny [0]_Invoices2001Slovakia_TDT KHANH HOA_Tong hop Cac tuyen(9-1-06) 4" xfId="1104"/>
    <cellStyle name="Dziesietny [0]_Invoices2001Slovakia_TDT KHANH HOA_Tong hop Cac tuyen(9-1-06) 5" xfId="1105"/>
    <cellStyle name="Dziesiętny [0]_Invoices2001Slovakia_TDT KHANH HOA_Tong hop Cac tuyen(9-1-06) 5" xfId="1106"/>
    <cellStyle name="Dziesietny [0]_Invoices2001Slovakia_TDT KHANH HOA_Tong hop Cac tuyen(9-1-06) 6" xfId="1107"/>
    <cellStyle name="Dziesiętny [0]_Invoices2001Slovakia_TDT KHANH HOA_Tong hop Cac tuyen(9-1-06) 6" xfId="1108"/>
    <cellStyle name="Dziesietny [0]_Invoices2001Slovakia_TDT KHANH HOA_Tong hop Cac tuyen(9-1-06) 7" xfId="1109"/>
    <cellStyle name="Dziesiętny [0]_Invoices2001Slovakia_TDT KHANH HOA_Tong hop Cac tuyen(9-1-06) 7" xfId="1110"/>
    <cellStyle name="Dziesietny [0]_Invoices2001Slovakia_TDT KHANH HOA_Tong hop Cac tuyen(9-1-06) 8" xfId="1111"/>
    <cellStyle name="Dziesiętny [0]_Invoices2001Slovakia_TDT KHANH HOA_Tong hop Cac tuyen(9-1-06) 8" xfId="1112"/>
    <cellStyle name="Dziesietny [0]_Invoices2001Slovakia_TDT KHANH HOA_Tong hop Cac tuyen(9-1-06) 9" xfId="1113"/>
    <cellStyle name="Dziesiętny [0]_Invoices2001Slovakia_TDT KHANH HOA_Tong hop Cac tuyen(9-1-06) 9" xfId="1114"/>
    <cellStyle name="Dziesietny [0]_Invoices2001Slovakia_TDT quangngai" xfId="1115"/>
    <cellStyle name="Dziesiętny [0]_Invoices2001Slovakia_TDT quangngai" xfId="1116"/>
    <cellStyle name="Dziesietny [0]_Invoices2001Slovakia_TDT quangngai 10" xfId="1117"/>
    <cellStyle name="Dziesiętny [0]_Invoices2001Slovakia_TDT quangngai 10" xfId="1118"/>
    <cellStyle name="Dziesietny [0]_Invoices2001Slovakia_TDT quangngai 11" xfId="1119"/>
    <cellStyle name="Dziesiętny [0]_Invoices2001Slovakia_TDT quangngai 11" xfId="1120"/>
    <cellStyle name="Dziesietny [0]_Invoices2001Slovakia_TDT quangngai 12" xfId="1121"/>
    <cellStyle name="Dziesiętny [0]_Invoices2001Slovakia_TDT quangngai 12" xfId="1122"/>
    <cellStyle name="Dziesietny [0]_Invoices2001Slovakia_TDT quangngai 13" xfId="1123"/>
    <cellStyle name="Dziesiętny [0]_Invoices2001Slovakia_TDT quangngai 13" xfId="1124"/>
    <cellStyle name="Dziesietny [0]_Invoices2001Slovakia_TDT quangngai 14" xfId="1125"/>
    <cellStyle name="Dziesiętny [0]_Invoices2001Slovakia_TDT quangngai 14" xfId="1126"/>
    <cellStyle name="Dziesietny [0]_Invoices2001Slovakia_TDT quangngai 15" xfId="1127"/>
    <cellStyle name="Dziesiętny [0]_Invoices2001Slovakia_TDT quangngai 15" xfId="1128"/>
    <cellStyle name="Dziesietny [0]_Invoices2001Slovakia_TDT quangngai 16" xfId="1129"/>
    <cellStyle name="Dziesiętny [0]_Invoices2001Slovakia_TDT quangngai 16" xfId="1130"/>
    <cellStyle name="Dziesietny [0]_Invoices2001Slovakia_TDT quangngai 17" xfId="1131"/>
    <cellStyle name="Dziesiętny [0]_Invoices2001Slovakia_TDT quangngai 17" xfId="1132"/>
    <cellStyle name="Dziesietny [0]_Invoices2001Slovakia_TDT quangngai 18" xfId="1133"/>
    <cellStyle name="Dziesiętny [0]_Invoices2001Slovakia_TDT quangngai 18" xfId="1134"/>
    <cellStyle name="Dziesietny [0]_Invoices2001Slovakia_TDT quangngai 2" xfId="1135"/>
    <cellStyle name="Dziesiętny [0]_Invoices2001Slovakia_TDT quangngai 2" xfId="1136"/>
    <cellStyle name="Dziesietny [0]_Invoices2001Slovakia_TDT quangngai 3" xfId="1137"/>
    <cellStyle name="Dziesiętny [0]_Invoices2001Slovakia_TDT quangngai 3" xfId="1138"/>
    <cellStyle name="Dziesietny [0]_Invoices2001Slovakia_TDT quangngai 4" xfId="1139"/>
    <cellStyle name="Dziesiętny [0]_Invoices2001Slovakia_TDT quangngai 4" xfId="1140"/>
    <cellStyle name="Dziesietny [0]_Invoices2001Slovakia_TDT quangngai 5" xfId="1141"/>
    <cellStyle name="Dziesiętny [0]_Invoices2001Slovakia_TDT quangngai 5" xfId="1142"/>
    <cellStyle name="Dziesietny [0]_Invoices2001Slovakia_TDT quangngai 6" xfId="1143"/>
    <cellStyle name="Dziesiętny [0]_Invoices2001Slovakia_TDT quangngai 6" xfId="1144"/>
    <cellStyle name="Dziesietny [0]_Invoices2001Slovakia_TDT quangngai 7" xfId="1145"/>
    <cellStyle name="Dziesiętny [0]_Invoices2001Slovakia_TDT quangngai 7" xfId="1146"/>
    <cellStyle name="Dziesietny [0]_Invoices2001Slovakia_TDT quangngai 8" xfId="1147"/>
    <cellStyle name="Dziesiętny [0]_Invoices2001Slovakia_TDT quangngai 8" xfId="1148"/>
    <cellStyle name="Dziesietny [0]_Invoices2001Slovakia_TDT quangngai 9" xfId="1149"/>
    <cellStyle name="Dziesiętny [0]_Invoices2001Slovakia_TDT quangngai 9" xfId="1150"/>
    <cellStyle name="Dziesietny [0]_Invoices2001Slovakia_Tong hop Cac tuyen(9-1-06)" xfId="1151"/>
    <cellStyle name="Dziesietny_Invoices2001Slovakia" xfId="1152"/>
    <cellStyle name="Dziesiętny_Invoices2001Slovakia" xfId="1153"/>
    <cellStyle name="Dziesietny_Invoices2001Slovakia 10" xfId="1154"/>
    <cellStyle name="Dziesiętny_Invoices2001Slovakia 10" xfId="1155"/>
    <cellStyle name="Dziesietny_Invoices2001Slovakia 11" xfId="1156"/>
    <cellStyle name="Dziesiętny_Invoices2001Slovakia 11" xfId="1157"/>
    <cellStyle name="Dziesietny_Invoices2001Slovakia 12" xfId="1158"/>
    <cellStyle name="Dziesiętny_Invoices2001Slovakia 12" xfId="1159"/>
    <cellStyle name="Dziesietny_Invoices2001Slovakia 13" xfId="1160"/>
    <cellStyle name="Dziesiętny_Invoices2001Slovakia 13" xfId="1161"/>
    <cellStyle name="Dziesietny_Invoices2001Slovakia 14" xfId="1162"/>
    <cellStyle name="Dziesiętny_Invoices2001Slovakia 14" xfId="1163"/>
    <cellStyle name="Dziesietny_Invoices2001Slovakia 15" xfId="1164"/>
    <cellStyle name="Dziesiętny_Invoices2001Slovakia 15" xfId="1165"/>
    <cellStyle name="Dziesietny_Invoices2001Slovakia 16" xfId="1166"/>
    <cellStyle name="Dziesiętny_Invoices2001Slovakia 16" xfId="1167"/>
    <cellStyle name="Dziesietny_Invoices2001Slovakia 17" xfId="1168"/>
    <cellStyle name="Dziesiętny_Invoices2001Slovakia 17" xfId="1169"/>
    <cellStyle name="Dziesietny_Invoices2001Slovakia 18" xfId="1170"/>
    <cellStyle name="Dziesiętny_Invoices2001Slovakia 18" xfId="1171"/>
    <cellStyle name="Dziesietny_Invoices2001Slovakia 2" xfId="1172"/>
    <cellStyle name="Dziesiętny_Invoices2001Slovakia 2" xfId="1173"/>
    <cellStyle name="Dziesietny_Invoices2001Slovakia 3" xfId="1174"/>
    <cellStyle name="Dziesiętny_Invoices2001Slovakia 3" xfId="1175"/>
    <cellStyle name="Dziesietny_Invoices2001Slovakia 4" xfId="1176"/>
    <cellStyle name="Dziesiętny_Invoices2001Slovakia 4" xfId="1177"/>
    <cellStyle name="Dziesietny_Invoices2001Slovakia 5" xfId="1178"/>
    <cellStyle name="Dziesiętny_Invoices2001Slovakia 5" xfId="1179"/>
    <cellStyle name="Dziesietny_Invoices2001Slovakia 6" xfId="1180"/>
    <cellStyle name="Dziesiętny_Invoices2001Slovakia 6" xfId="1181"/>
    <cellStyle name="Dziesietny_Invoices2001Slovakia 7" xfId="1182"/>
    <cellStyle name="Dziesiętny_Invoices2001Slovakia 7" xfId="1183"/>
    <cellStyle name="Dziesietny_Invoices2001Slovakia 8" xfId="1184"/>
    <cellStyle name="Dziesiętny_Invoices2001Slovakia 8" xfId="1185"/>
    <cellStyle name="Dziesietny_Invoices2001Slovakia 9" xfId="1186"/>
    <cellStyle name="Dziesiętny_Invoices2001Slovakia 9" xfId="1187"/>
    <cellStyle name="Dziesietny_Invoices2001Slovakia_Book1" xfId="1188"/>
    <cellStyle name="Dziesiętny_Invoices2001Slovakia_Book1" xfId="1189"/>
    <cellStyle name="Dziesietny_Invoices2001Slovakia_Book1 10" xfId="1190"/>
    <cellStyle name="Dziesiętny_Invoices2001Slovakia_Book1 10" xfId="1191"/>
    <cellStyle name="Dziesietny_Invoices2001Slovakia_Book1 11" xfId="1192"/>
    <cellStyle name="Dziesiętny_Invoices2001Slovakia_Book1 11" xfId="1193"/>
    <cellStyle name="Dziesietny_Invoices2001Slovakia_Book1 12" xfId="1194"/>
    <cellStyle name="Dziesiętny_Invoices2001Slovakia_Book1 12" xfId="1195"/>
    <cellStyle name="Dziesietny_Invoices2001Slovakia_Book1 13" xfId="1196"/>
    <cellStyle name="Dziesiętny_Invoices2001Slovakia_Book1 13" xfId="1197"/>
    <cellStyle name="Dziesietny_Invoices2001Slovakia_Book1 14" xfId="1198"/>
    <cellStyle name="Dziesiętny_Invoices2001Slovakia_Book1 14" xfId="1199"/>
    <cellStyle name="Dziesietny_Invoices2001Slovakia_Book1 15" xfId="1200"/>
    <cellStyle name="Dziesiętny_Invoices2001Slovakia_Book1 15" xfId="1201"/>
    <cellStyle name="Dziesietny_Invoices2001Slovakia_Book1 16" xfId="1202"/>
    <cellStyle name="Dziesiętny_Invoices2001Slovakia_Book1 16" xfId="1203"/>
    <cellStyle name="Dziesietny_Invoices2001Slovakia_Book1 17" xfId="1204"/>
    <cellStyle name="Dziesiętny_Invoices2001Slovakia_Book1 17" xfId="1205"/>
    <cellStyle name="Dziesietny_Invoices2001Slovakia_Book1 18" xfId="1206"/>
    <cellStyle name="Dziesiętny_Invoices2001Slovakia_Book1 18" xfId="1207"/>
    <cellStyle name="Dziesietny_Invoices2001Slovakia_Book1 2" xfId="1208"/>
    <cellStyle name="Dziesiętny_Invoices2001Slovakia_Book1 2" xfId="1209"/>
    <cellStyle name="Dziesietny_Invoices2001Slovakia_Book1 3" xfId="1210"/>
    <cellStyle name="Dziesiętny_Invoices2001Slovakia_Book1 3" xfId="1211"/>
    <cellStyle name="Dziesietny_Invoices2001Slovakia_Book1 4" xfId="1212"/>
    <cellStyle name="Dziesiętny_Invoices2001Slovakia_Book1 4" xfId="1213"/>
    <cellStyle name="Dziesietny_Invoices2001Slovakia_Book1 5" xfId="1214"/>
    <cellStyle name="Dziesiętny_Invoices2001Slovakia_Book1 5" xfId="1215"/>
    <cellStyle name="Dziesietny_Invoices2001Slovakia_Book1 6" xfId="1216"/>
    <cellStyle name="Dziesiętny_Invoices2001Slovakia_Book1 6" xfId="1217"/>
    <cellStyle name="Dziesietny_Invoices2001Slovakia_Book1 7" xfId="1218"/>
    <cellStyle name="Dziesiętny_Invoices2001Slovakia_Book1 7" xfId="1219"/>
    <cellStyle name="Dziesietny_Invoices2001Slovakia_Book1 8" xfId="1220"/>
    <cellStyle name="Dziesiętny_Invoices2001Slovakia_Book1 8" xfId="1221"/>
    <cellStyle name="Dziesietny_Invoices2001Slovakia_Book1 9" xfId="1222"/>
    <cellStyle name="Dziesiętny_Invoices2001Slovakia_Book1 9" xfId="1223"/>
    <cellStyle name="Dziesietny_Invoices2001Slovakia_Book1_Tong hop Cac tuyen(9-1-06)" xfId="1224"/>
    <cellStyle name="Dziesiętny_Invoices2001Slovakia_Book1_Tong hop Cac tuyen(9-1-06)" xfId="1225"/>
    <cellStyle name="Dziesietny_Invoices2001Slovakia_Book1_Tong hop Cac tuyen(9-1-06) 10" xfId="1226"/>
    <cellStyle name="Dziesiętny_Invoices2001Slovakia_Book1_Tong hop Cac tuyen(9-1-06) 10" xfId="1227"/>
    <cellStyle name="Dziesietny_Invoices2001Slovakia_Book1_Tong hop Cac tuyen(9-1-06) 11" xfId="1228"/>
    <cellStyle name="Dziesiętny_Invoices2001Slovakia_Book1_Tong hop Cac tuyen(9-1-06) 11" xfId="1229"/>
    <cellStyle name="Dziesietny_Invoices2001Slovakia_Book1_Tong hop Cac tuyen(9-1-06) 12" xfId="1230"/>
    <cellStyle name="Dziesiętny_Invoices2001Slovakia_Book1_Tong hop Cac tuyen(9-1-06) 12" xfId="1231"/>
    <cellStyle name="Dziesietny_Invoices2001Slovakia_Book1_Tong hop Cac tuyen(9-1-06) 13" xfId="1232"/>
    <cellStyle name="Dziesiętny_Invoices2001Slovakia_Book1_Tong hop Cac tuyen(9-1-06) 13" xfId="1233"/>
    <cellStyle name="Dziesietny_Invoices2001Slovakia_Book1_Tong hop Cac tuyen(9-1-06) 14" xfId="1234"/>
    <cellStyle name="Dziesiętny_Invoices2001Slovakia_Book1_Tong hop Cac tuyen(9-1-06) 14" xfId="1235"/>
    <cellStyle name="Dziesietny_Invoices2001Slovakia_Book1_Tong hop Cac tuyen(9-1-06) 15" xfId="1236"/>
    <cellStyle name="Dziesiętny_Invoices2001Slovakia_Book1_Tong hop Cac tuyen(9-1-06) 15" xfId="1237"/>
    <cellStyle name="Dziesietny_Invoices2001Slovakia_Book1_Tong hop Cac tuyen(9-1-06) 16" xfId="1238"/>
    <cellStyle name="Dziesiętny_Invoices2001Slovakia_Book1_Tong hop Cac tuyen(9-1-06) 16" xfId="1239"/>
    <cellStyle name="Dziesietny_Invoices2001Slovakia_Book1_Tong hop Cac tuyen(9-1-06) 17" xfId="1240"/>
    <cellStyle name="Dziesiętny_Invoices2001Slovakia_Book1_Tong hop Cac tuyen(9-1-06) 17" xfId="1241"/>
    <cellStyle name="Dziesietny_Invoices2001Slovakia_Book1_Tong hop Cac tuyen(9-1-06) 18" xfId="1242"/>
    <cellStyle name="Dziesiętny_Invoices2001Slovakia_Book1_Tong hop Cac tuyen(9-1-06) 18" xfId="1243"/>
    <cellStyle name="Dziesietny_Invoices2001Slovakia_Book1_Tong hop Cac tuyen(9-1-06) 2" xfId="1244"/>
    <cellStyle name="Dziesiętny_Invoices2001Slovakia_Book1_Tong hop Cac tuyen(9-1-06) 2" xfId="1245"/>
    <cellStyle name="Dziesietny_Invoices2001Slovakia_Book1_Tong hop Cac tuyen(9-1-06) 3" xfId="1246"/>
    <cellStyle name="Dziesiętny_Invoices2001Slovakia_Book1_Tong hop Cac tuyen(9-1-06) 3" xfId="1247"/>
    <cellStyle name="Dziesietny_Invoices2001Slovakia_Book1_Tong hop Cac tuyen(9-1-06) 4" xfId="1248"/>
    <cellStyle name="Dziesiętny_Invoices2001Slovakia_Book1_Tong hop Cac tuyen(9-1-06) 4" xfId="1249"/>
    <cellStyle name="Dziesietny_Invoices2001Slovakia_Book1_Tong hop Cac tuyen(9-1-06) 5" xfId="1250"/>
    <cellStyle name="Dziesiętny_Invoices2001Slovakia_Book1_Tong hop Cac tuyen(9-1-06) 5" xfId="1251"/>
    <cellStyle name="Dziesietny_Invoices2001Slovakia_Book1_Tong hop Cac tuyen(9-1-06) 6" xfId="1252"/>
    <cellStyle name="Dziesiętny_Invoices2001Slovakia_Book1_Tong hop Cac tuyen(9-1-06) 6" xfId="1253"/>
    <cellStyle name="Dziesietny_Invoices2001Slovakia_Book1_Tong hop Cac tuyen(9-1-06) 7" xfId="1254"/>
    <cellStyle name="Dziesiętny_Invoices2001Slovakia_Book1_Tong hop Cac tuyen(9-1-06) 7" xfId="1255"/>
    <cellStyle name="Dziesietny_Invoices2001Slovakia_Book1_Tong hop Cac tuyen(9-1-06) 8" xfId="1256"/>
    <cellStyle name="Dziesiętny_Invoices2001Slovakia_Book1_Tong hop Cac tuyen(9-1-06) 8" xfId="1257"/>
    <cellStyle name="Dziesietny_Invoices2001Slovakia_Book1_Tong hop Cac tuyen(9-1-06) 9" xfId="1258"/>
    <cellStyle name="Dziesiętny_Invoices2001Slovakia_Book1_Tong hop Cac tuyen(9-1-06) 9" xfId="1259"/>
    <cellStyle name="Dziesietny_Invoices2001Slovakia_KL K.C mat duong" xfId="1260"/>
    <cellStyle name="Dziesiętny_Invoices2001Slovakia_Nhalamviec VTC(25-1-05)" xfId="1261"/>
    <cellStyle name="Dziesietny_Invoices2001Slovakia_TDT KHANH HOA" xfId="1262"/>
    <cellStyle name="Dziesiętny_Invoices2001Slovakia_TDT KHANH HOA" xfId="1263"/>
    <cellStyle name="Dziesietny_Invoices2001Slovakia_TDT KHANH HOA 10" xfId="1264"/>
    <cellStyle name="Dziesiętny_Invoices2001Slovakia_TDT KHANH HOA 10" xfId="1265"/>
    <cellStyle name="Dziesietny_Invoices2001Slovakia_TDT KHANH HOA 11" xfId="1266"/>
    <cellStyle name="Dziesiętny_Invoices2001Slovakia_TDT KHANH HOA 11" xfId="1267"/>
    <cellStyle name="Dziesietny_Invoices2001Slovakia_TDT KHANH HOA 12" xfId="1268"/>
    <cellStyle name="Dziesiętny_Invoices2001Slovakia_TDT KHANH HOA 12" xfId="1269"/>
    <cellStyle name="Dziesietny_Invoices2001Slovakia_TDT KHANH HOA 13" xfId="1270"/>
    <cellStyle name="Dziesiętny_Invoices2001Slovakia_TDT KHANH HOA 13" xfId="1271"/>
    <cellStyle name="Dziesietny_Invoices2001Slovakia_TDT KHANH HOA 14" xfId="1272"/>
    <cellStyle name="Dziesiętny_Invoices2001Slovakia_TDT KHANH HOA 14" xfId="1273"/>
    <cellStyle name="Dziesietny_Invoices2001Slovakia_TDT KHANH HOA 15" xfId="1274"/>
    <cellStyle name="Dziesiętny_Invoices2001Slovakia_TDT KHANH HOA 15" xfId="1275"/>
    <cellStyle name="Dziesietny_Invoices2001Slovakia_TDT KHANH HOA 16" xfId="1276"/>
    <cellStyle name="Dziesiętny_Invoices2001Slovakia_TDT KHANH HOA 16" xfId="1277"/>
    <cellStyle name="Dziesietny_Invoices2001Slovakia_TDT KHANH HOA 17" xfId="1278"/>
    <cellStyle name="Dziesiętny_Invoices2001Slovakia_TDT KHANH HOA 17" xfId="1279"/>
    <cellStyle name="Dziesietny_Invoices2001Slovakia_TDT KHANH HOA 18" xfId="1280"/>
    <cellStyle name="Dziesiętny_Invoices2001Slovakia_TDT KHANH HOA 18" xfId="1281"/>
    <cellStyle name="Dziesietny_Invoices2001Slovakia_TDT KHANH HOA 2" xfId="1282"/>
    <cellStyle name="Dziesiętny_Invoices2001Slovakia_TDT KHANH HOA 2" xfId="1283"/>
    <cellStyle name="Dziesietny_Invoices2001Slovakia_TDT KHANH HOA 3" xfId="1284"/>
    <cellStyle name="Dziesiętny_Invoices2001Slovakia_TDT KHANH HOA 3" xfId="1285"/>
    <cellStyle name="Dziesietny_Invoices2001Slovakia_TDT KHANH HOA 4" xfId="1286"/>
    <cellStyle name="Dziesiętny_Invoices2001Slovakia_TDT KHANH HOA 4" xfId="1287"/>
    <cellStyle name="Dziesietny_Invoices2001Slovakia_TDT KHANH HOA 5" xfId="1288"/>
    <cellStyle name="Dziesiętny_Invoices2001Slovakia_TDT KHANH HOA 5" xfId="1289"/>
    <cellStyle name="Dziesietny_Invoices2001Slovakia_TDT KHANH HOA 6" xfId="1290"/>
    <cellStyle name="Dziesiętny_Invoices2001Slovakia_TDT KHANH HOA 6" xfId="1291"/>
    <cellStyle name="Dziesietny_Invoices2001Slovakia_TDT KHANH HOA 7" xfId="1292"/>
    <cellStyle name="Dziesiętny_Invoices2001Slovakia_TDT KHANH HOA 7" xfId="1293"/>
    <cellStyle name="Dziesietny_Invoices2001Slovakia_TDT KHANH HOA 8" xfId="1294"/>
    <cellStyle name="Dziesiętny_Invoices2001Slovakia_TDT KHANH HOA 8" xfId="1295"/>
    <cellStyle name="Dziesietny_Invoices2001Slovakia_TDT KHANH HOA 9" xfId="1296"/>
    <cellStyle name="Dziesiętny_Invoices2001Slovakia_TDT KHANH HOA 9" xfId="1297"/>
    <cellStyle name="Dziesietny_Invoices2001Slovakia_TDT KHANH HOA_Tong hop Cac tuyen(9-1-06)" xfId="1298"/>
    <cellStyle name="Dziesiętny_Invoices2001Slovakia_TDT KHANH HOA_Tong hop Cac tuyen(9-1-06)" xfId="1299"/>
    <cellStyle name="Dziesietny_Invoices2001Slovakia_TDT KHANH HOA_Tong hop Cac tuyen(9-1-06) 10" xfId="1300"/>
    <cellStyle name="Dziesiętny_Invoices2001Slovakia_TDT KHANH HOA_Tong hop Cac tuyen(9-1-06) 10" xfId="1301"/>
    <cellStyle name="Dziesietny_Invoices2001Slovakia_TDT KHANH HOA_Tong hop Cac tuyen(9-1-06) 11" xfId="1302"/>
    <cellStyle name="Dziesiętny_Invoices2001Slovakia_TDT KHANH HOA_Tong hop Cac tuyen(9-1-06) 11" xfId="1303"/>
    <cellStyle name="Dziesietny_Invoices2001Slovakia_TDT KHANH HOA_Tong hop Cac tuyen(9-1-06) 12" xfId="1304"/>
    <cellStyle name="Dziesiętny_Invoices2001Slovakia_TDT KHANH HOA_Tong hop Cac tuyen(9-1-06) 12" xfId="1305"/>
    <cellStyle name="Dziesietny_Invoices2001Slovakia_TDT KHANH HOA_Tong hop Cac tuyen(9-1-06) 13" xfId="1306"/>
    <cellStyle name="Dziesiętny_Invoices2001Slovakia_TDT KHANH HOA_Tong hop Cac tuyen(9-1-06) 13" xfId="1307"/>
    <cellStyle name="Dziesietny_Invoices2001Slovakia_TDT KHANH HOA_Tong hop Cac tuyen(9-1-06) 14" xfId="1308"/>
    <cellStyle name="Dziesiętny_Invoices2001Slovakia_TDT KHANH HOA_Tong hop Cac tuyen(9-1-06) 14" xfId="1309"/>
    <cellStyle name="Dziesietny_Invoices2001Slovakia_TDT KHANH HOA_Tong hop Cac tuyen(9-1-06) 15" xfId="1310"/>
    <cellStyle name="Dziesiętny_Invoices2001Slovakia_TDT KHANH HOA_Tong hop Cac tuyen(9-1-06) 15" xfId="1311"/>
    <cellStyle name="Dziesietny_Invoices2001Slovakia_TDT KHANH HOA_Tong hop Cac tuyen(9-1-06) 16" xfId="1312"/>
    <cellStyle name="Dziesiętny_Invoices2001Slovakia_TDT KHANH HOA_Tong hop Cac tuyen(9-1-06) 16" xfId="1313"/>
    <cellStyle name="Dziesietny_Invoices2001Slovakia_TDT KHANH HOA_Tong hop Cac tuyen(9-1-06) 17" xfId="1314"/>
    <cellStyle name="Dziesiętny_Invoices2001Slovakia_TDT KHANH HOA_Tong hop Cac tuyen(9-1-06) 17" xfId="1315"/>
    <cellStyle name="Dziesietny_Invoices2001Slovakia_TDT KHANH HOA_Tong hop Cac tuyen(9-1-06) 18" xfId="1316"/>
    <cellStyle name="Dziesiętny_Invoices2001Slovakia_TDT KHANH HOA_Tong hop Cac tuyen(9-1-06) 18" xfId="1317"/>
    <cellStyle name="Dziesietny_Invoices2001Slovakia_TDT KHANH HOA_Tong hop Cac tuyen(9-1-06) 2" xfId="1318"/>
    <cellStyle name="Dziesiętny_Invoices2001Slovakia_TDT KHANH HOA_Tong hop Cac tuyen(9-1-06) 2" xfId="1319"/>
    <cellStyle name="Dziesietny_Invoices2001Slovakia_TDT KHANH HOA_Tong hop Cac tuyen(9-1-06) 3" xfId="1320"/>
    <cellStyle name="Dziesiętny_Invoices2001Slovakia_TDT KHANH HOA_Tong hop Cac tuyen(9-1-06) 3" xfId="1321"/>
    <cellStyle name="Dziesietny_Invoices2001Slovakia_TDT KHANH HOA_Tong hop Cac tuyen(9-1-06) 4" xfId="1322"/>
    <cellStyle name="Dziesiętny_Invoices2001Slovakia_TDT KHANH HOA_Tong hop Cac tuyen(9-1-06) 4" xfId="1323"/>
    <cellStyle name="Dziesietny_Invoices2001Slovakia_TDT KHANH HOA_Tong hop Cac tuyen(9-1-06) 5" xfId="1324"/>
    <cellStyle name="Dziesiętny_Invoices2001Slovakia_TDT KHANH HOA_Tong hop Cac tuyen(9-1-06) 5" xfId="1325"/>
    <cellStyle name="Dziesietny_Invoices2001Slovakia_TDT KHANH HOA_Tong hop Cac tuyen(9-1-06) 6" xfId="1326"/>
    <cellStyle name="Dziesiętny_Invoices2001Slovakia_TDT KHANH HOA_Tong hop Cac tuyen(9-1-06) 6" xfId="1327"/>
    <cellStyle name="Dziesietny_Invoices2001Slovakia_TDT KHANH HOA_Tong hop Cac tuyen(9-1-06) 7" xfId="1328"/>
    <cellStyle name="Dziesiętny_Invoices2001Slovakia_TDT KHANH HOA_Tong hop Cac tuyen(9-1-06) 7" xfId="1329"/>
    <cellStyle name="Dziesietny_Invoices2001Slovakia_TDT KHANH HOA_Tong hop Cac tuyen(9-1-06) 8" xfId="1330"/>
    <cellStyle name="Dziesiętny_Invoices2001Slovakia_TDT KHANH HOA_Tong hop Cac tuyen(9-1-06) 8" xfId="1331"/>
    <cellStyle name="Dziesietny_Invoices2001Slovakia_TDT KHANH HOA_Tong hop Cac tuyen(9-1-06) 9" xfId="1332"/>
    <cellStyle name="Dziesiętny_Invoices2001Slovakia_TDT KHANH HOA_Tong hop Cac tuyen(9-1-06) 9" xfId="1333"/>
    <cellStyle name="Dziesietny_Invoices2001Slovakia_TDT quangngai" xfId="1334"/>
    <cellStyle name="Dziesiętny_Invoices2001Slovakia_TDT quangngai" xfId="1335"/>
    <cellStyle name="Dziesietny_Invoices2001Slovakia_TDT quangngai 10" xfId="1336"/>
    <cellStyle name="Dziesiętny_Invoices2001Slovakia_TDT quangngai 10" xfId="1337"/>
    <cellStyle name="Dziesietny_Invoices2001Slovakia_TDT quangngai 11" xfId="1338"/>
    <cellStyle name="Dziesiętny_Invoices2001Slovakia_TDT quangngai 11" xfId="1339"/>
    <cellStyle name="Dziesietny_Invoices2001Slovakia_TDT quangngai 12" xfId="1340"/>
    <cellStyle name="Dziesiętny_Invoices2001Slovakia_TDT quangngai 12" xfId="1341"/>
    <cellStyle name="Dziesietny_Invoices2001Slovakia_TDT quangngai 13" xfId="1342"/>
    <cellStyle name="Dziesiętny_Invoices2001Slovakia_TDT quangngai 13" xfId="1343"/>
    <cellStyle name="Dziesietny_Invoices2001Slovakia_TDT quangngai 14" xfId="1344"/>
    <cellStyle name="Dziesiętny_Invoices2001Slovakia_TDT quangngai 14" xfId="1345"/>
    <cellStyle name="Dziesietny_Invoices2001Slovakia_TDT quangngai 15" xfId="1346"/>
    <cellStyle name="Dziesiętny_Invoices2001Slovakia_TDT quangngai 15" xfId="1347"/>
    <cellStyle name="Dziesietny_Invoices2001Slovakia_TDT quangngai 16" xfId="1348"/>
    <cellStyle name="Dziesiętny_Invoices2001Slovakia_TDT quangngai 16" xfId="1349"/>
    <cellStyle name="Dziesietny_Invoices2001Slovakia_TDT quangngai 17" xfId="1350"/>
    <cellStyle name="Dziesiętny_Invoices2001Slovakia_TDT quangngai 17" xfId="1351"/>
    <cellStyle name="Dziesietny_Invoices2001Slovakia_TDT quangngai 18" xfId="1352"/>
    <cellStyle name="Dziesiętny_Invoices2001Slovakia_TDT quangngai 18" xfId="1353"/>
    <cellStyle name="Dziesietny_Invoices2001Slovakia_TDT quangngai 2" xfId="1354"/>
    <cellStyle name="Dziesiętny_Invoices2001Slovakia_TDT quangngai 2" xfId="1355"/>
    <cellStyle name="Dziesietny_Invoices2001Slovakia_TDT quangngai 3" xfId="1356"/>
    <cellStyle name="Dziesiętny_Invoices2001Slovakia_TDT quangngai 3" xfId="1357"/>
    <cellStyle name="Dziesietny_Invoices2001Slovakia_TDT quangngai 4" xfId="1358"/>
    <cellStyle name="Dziesiętny_Invoices2001Slovakia_TDT quangngai 4" xfId="1359"/>
    <cellStyle name="Dziesietny_Invoices2001Slovakia_TDT quangngai 5" xfId="1360"/>
    <cellStyle name="Dziesiętny_Invoices2001Slovakia_TDT quangngai 5" xfId="1361"/>
    <cellStyle name="Dziesietny_Invoices2001Slovakia_TDT quangngai 6" xfId="1362"/>
    <cellStyle name="Dziesiętny_Invoices2001Slovakia_TDT quangngai 6" xfId="1363"/>
    <cellStyle name="Dziesietny_Invoices2001Slovakia_TDT quangngai 7" xfId="1364"/>
    <cellStyle name="Dziesiętny_Invoices2001Slovakia_TDT quangngai 7" xfId="1365"/>
    <cellStyle name="Dziesietny_Invoices2001Slovakia_TDT quangngai 8" xfId="1366"/>
    <cellStyle name="Dziesiętny_Invoices2001Slovakia_TDT quangngai 8" xfId="1367"/>
    <cellStyle name="Dziesietny_Invoices2001Slovakia_TDT quangngai 9" xfId="1368"/>
    <cellStyle name="Dziesiętny_Invoices2001Slovakia_TDT quangngai 9" xfId="1369"/>
    <cellStyle name="Dziesietny_Invoices2001Slovakia_Tong hop Cac tuyen(9-1-06)" xfId="1370"/>
    <cellStyle name="Enter Currency (0)" xfId="1371"/>
    <cellStyle name="Enter Currency (0) 2" xfId="1372"/>
    <cellStyle name="Enter Currency (2)" xfId="1373"/>
    <cellStyle name="Enter Currency (2) 2" xfId="1374"/>
    <cellStyle name="Enter Units (0)" xfId="1375"/>
    <cellStyle name="Enter Units (0) 2" xfId="1376"/>
    <cellStyle name="Enter Units (1)" xfId="1377"/>
    <cellStyle name="Enter Units (1) 2" xfId="1378"/>
    <cellStyle name="Enter Units (2)" xfId="1379"/>
    <cellStyle name="Enter Units (2) 2" xfId="1380"/>
    <cellStyle name="Entered" xfId="1381"/>
    <cellStyle name="Entered 2" xfId="1382"/>
    <cellStyle name="Euro" xfId="1383"/>
    <cellStyle name="Euro 2" xfId="1384"/>
    <cellStyle name="Euro 3" xfId="1385"/>
    <cellStyle name="Euro 4" xfId="1386"/>
    <cellStyle name="Explanatory Text 2" xfId="1387"/>
    <cellStyle name="Explanatory Text 2 2" xfId="1388"/>
    <cellStyle name="Explanatory Text 2 3" xfId="1389"/>
    <cellStyle name="Explanatory Text 3" xfId="1390"/>
    <cellStyle name="Explanatory Text 4" xfId="1391"/>
    <cellStyle name="Fixed" xfId="1392"/>
    <cellStyle name="Good 2" xfId="1393"/>
    <cellStyle name="Good 2 2" xfId="1394"/>
    <cellStyle name="Good 3" xfId="1395"/>
    <cellStyle name="Good 3 2" xfId="1396"/>
    <cellStyle name="Good 3 3" xfId="1397"/>
    <cellStyle name="Good 4" xfId="1398"/>
    <cellStyle name="Grey" xfId="1399"/>
    <cellStyle name="H" xfId="1400"/>
    <cellStyle name="H 2" xfId="1401"/>
    <cellStyle name="ha" xfId="1402"/>
    <cellStyle name="ha 2" xfId="1403"/>
    <cellStyle name="Head 1" xfId="1404"/>
    <cellStyle name="Head 1 2" xfId="1405"/>
    <cellStyle name="HEADER" xfId="1406"/>
    <cellStyle name="HEADER 2" xfId="1407"/>
    <cellStyle name="HEADER 3" xfId="1408"/>
    <cellStyle name="HEADER 4" xfId="1409"/>
    <cellStyle name="Header1" xfId="1410"/>
    <cellStyle name="Header2" xfId="1411"/>
    <cellStyle name="Heading 1 2" xfId="1412"/>
    <cellStyle name="Heading 1 2 2" xfId="1413"/>
    <cellStyle name="Heading 1 2 3" xfId="1414"/>
    <cellStyle name="Heading 1 3" xfId="1415"/>
    <cellStyle name="Heading 1 4" xfId="1416"/>
    <cellStyle name="Heading 2 2" xfId="1417"/>
    <cellStyle name="Heading 2 2 2" xfId="1418"/>
    <cellStyle name="Heading 2 2 3" xfId="1419"/>
    <cellStyle name="Heading 2 3" xfId="1420"/>
    <cellStyle name="Heading 2 4" xfId="1421"/>
    <cellStyle name="Heading 3 2" xfId="1422"/>
    <cellStyle name="Heading 3 2 2" xfId="1423"/>
    <cellStyle name="Heading 3 2 3" xfId="1424"/>
    <cellStyle name="Heading 3 3" xfId="1425"/>
    <cellStyle name="Heading 3 4" xfId="1426"/>
    <cellStyle name="Heading 4 2" xfId="1427"/>
    <cellStyle name="Heading 4 2 2" xfId="1428"/>
    <cellStyle name="Heading 4 2 3" xfId="1429"/>
    <cellStyle name="Heading 4 3" xfId="1430"/>
    <cellStyle name="Heading 4 4" xfId="1431"/>
    <cellStyle name="Heading1" xfId="1432"/>
    <cellStyle name="Heading1 2" xfId="1433"/>
    <cellStyle name="Heading1 3" xfId="1434"/>
    <cellStyle name="Heading2" xfId="1435"/>
    <cellStyle name="Heading2 2" xfId="1436"/>
    <cellStyle name="Heading2 3" xfId="1437"/>
    <cellStyle name="HEADINGS" xfId="1438"/>
    <cellStyle name="HEADINGS 2" xfId="1439"/>
    <cellStyle name="HEADINGSTOP" xfId="1440"/>
    <cellStyle name="HEADINGSTOP 2" xfId="1441"/>
    <cellStyle name="headoption" xfId="1442"/>
    <cellStyle name="headoption 2" xfId="1443"/>
    <cellStyle name="Hoa-Scholl" xfId="1444"/>
    <cellStyle name="Hoa-Scholl 2" xfId="1445"/>
    <cellStyle name="HUY" xfId="1446"/>
    <cellStyle name="Hyperlink_Nhu%20cau%20KH%202010%20%28ODA%29(1) 2" xfId="1447"/>
    <cellStyle name="i·0" xfId="1448"/>
    <cellStyle name="Input [yellow]" xfId="1449"/>
    <cellStyle name="Input 2" xfId="1450"/>
    <cellStyle name="Input 2 2" xfId="1451"/>
    <cellStyle name="Input 2 3" xfId="1452"/>
    <cellStyle name="Input 3" xfId="1453"/>
    <cellStyle name="Input 4" xfId="1454"/>
    <cellStyle name="Input 5" xfId="1455"/>
    <cellStyle name="k_TONG HOP KINH PHI" xfId="1456"/>
    <cellStyle name="k_TONG HOP KINH PHI 2" xfId="1457"/>
    <cellStyle name="k_ÿÿÿÿÿ" xfId="1458"/>
    <cellStyle name="k_ÿÿÿÿÿ 2" xfId="1459"/>
    <cellStyle name="k_ÿÿÿÿÿ_1" xfId="1460"/>
    <cellStyle name="k_ÿÿÿÿÿ_2" xfId="1461"/>
    <cellStyle name="k_ÿÿÿÿÿ_2 2" xfId="1462"/>
    <cellStyle name="khanh" xfId="1463"/>
    <cellStyle name="khanh 2" xfId="1464"/>
    <cellStyle name="khung" xfId="1465"/>
    <cellStyle name="Ledger 17 x 11 in" xfId="1466"/>
    <cellStyle name="Ledger 17 x 11 in 2" xfId="1467"/>
    <cellStyle name="Ledger 17 x 11 in 3" xfId="1468"/>
    <cellStyle name="Ledger 17 x 11 in 4" xfId="1469"/>
    <cellStyle name="Ledger 17 x 11 in 5" xfId="1470"/>
    <cellStyle name="Ledger 17 x 11 in 6" xfId="1471"/>
    <cellStyle name="Link Currency (0)" xfId="1472"/>
    <cellStyle name="Link Currency (0) 2" xfId="1473"/>
    <cellStyle name="Link Currency (2)" xfId="1474"/>
    <cellStyle name="Link Currency (2) 2" xfId="1475"/>
    <cellStyle name="Link Units (0)" xfId="1476"/>
    <cellStyle name="Link Units (0) 2" xfId="1477"/>
    <cellStyle name="Link Units (1)" xfId="1478"/>
    <cellStyle name="Link Units (1) 2" xfId="1479"/>
    <cellStyle name="Link Units (2)" xfId="1480"/>
    <cellStyle name="Link Units (2) 2" xfId="1481"/>
    <cellStyle name="Linked Cell 2" xfId="1482"/>
    <cellStyle name="Linked Cell 2 2" xfId="1483"/>
    <cellStyle name="Linked Cell 2 3" xfId="1484"/>
    <cellStyle name="Linked Cell 3" xfId="1485"/>
    <cellStyle name="Linked Cell 4" xfId="1486"/>
    <cellStyle name="MAU" xfId="1487"/>
    <cellStyle name="MAU 2" xfId="1488"/>
    <cellStyle name="Migliaia (0)_CALPREZZ" xfId="1489"/>
    <cellStyle name="Migliaia_ PESO ELETTR." xfId="1490"/>
    <cellStyle name="Millares [0]_Well Timing" xfId="1491"/>
    <cellStyle name="Millares_Well Timing" xfId="1492"/>
    <cellStyle name="Milliers [0]_      " xfId="1493"/>
    <cellStyle name="Milliers_      " xfId="1494"/>
    <cellStyle name="Model" xfId="1495"/>
    <cellStyle name="Model 2" xfId="1496"/>
    <cellStyle name="Model 3" xfId="1497"/>
    <cellStyle name="Model 4" xfId="1498"/>
    <cellStyle name="moi" xfId="1499"/>
    <cellStyle name="moi 2" xfId="1500"/>
    <cellStyle name="moi 3" xfId="1501"/>
    <cellStyle name="moi 4" xfId="1502"/>
    <cellStyle name="Moneda [0]_Well Timing" xfId="1503"/>
    <cellStyle name="Moneda_Well Timing" xfId="1504"/>
    <cellStyle name="Monétaire [0]_      " xfId="1505"/>
    <cellStyle name="Monétaire_      " xfId="1506"/>
    <cellStyle name="n" xfId="1507"/>
    <cellStyle name="Neutral 2" xfId="1508"/>
    <cellStyle name="Neutral 2 2" xfId="1509"/>
    <cellStyle name="Neutral 2 3" xfId="1510"/>
    <cellStyle name="Neutral 3" xfId="1511"/>
    <cellStyle name="Neutral 4" xfId="1512"/>
    <cellStyle name="New Times Roman" xfId="1513"/>
    <cellStyle name="New Times Roman 2" xfId="1514"/>
    <cellStyle name="no dec" xfId="1515"/>
    <cellStyle name="no dec 2" xfId="1516"/>
    <cellStyle name="ÑONVÒ" xfId="1517"/>
    <cellStyle name="ÑONVÒ 2" xfId="1518"/>
    <cellStyle name="Normal" xfId="0" builtinId="0"/>
    <cellStyle name="Normal - Style1" xfId="1519"/>
    <cellStyle name="Normal - Style1 2" xfId="1520"/>
    <cellStyle name="Normal - Style1 3" xfId="1521"/>
    <cellStyle name="Normal - 유형1" xfId="1522"/>
    <cellStyle name="Normal - 유형1 2" xfId="1523"/>
    <cellStyle name="Normal 10" xfId="1524"/>
    <cellStyle name="Normal 10 2" xfId="9"/>
    <cellStyle name="Normal 10 2 2" xfId="1525"/>
    <cellStyle name="Normal 10 3" xfId="1526"/>
    <cellStyle name="Normal 10 3 2" xfId="1527"/>
    <cellStyle name="Normal 10 4" xfId="1528"/>
    <cellStyle name="Normal 10 5" xfId="1529"/>
    <cellStyle name="Normal 100" xfId="1530"/>
    <cellStyle name="Normal 101" xfId="1531"/>
    <cellStyle name="Normal 102" xfId="1532"/>
    <cellStyle name="Normal 103" xfId="1533"/>
    <cellStyle name="Normal 104" xfId="1534"/>
    <cellStyle name="Normal 105" xfId="1535"/>
    <cellStyle name="Normal 106" xfId="1536"/>
    <cellStyle name="Normal 107" xfId="1537"/>
    <cellStyle name="Normal 108" xfId="1538"/>
    <cellStyle name="Normal 109" xfId="1539"/>
    <cellStyle name="Normal 11" xfId="1540"/>
    <cellStyle name="Normal 11 2" xfId="1541"/>
    <cellStyle name="Normal 11 3" xfId="1542"/>
    <cellStyle name="Normal 11 4" xfId="1543"/>
    <cellStyle name="Normal 110" xfId="1544"/>
    <cellStyle name="Normal 111" xfId="1545"/>
    <cellStyle name="Normal 112" xfId="1546"/>
    <cellStyle name="Normal 113" xfId="1547"/>
    <cellStyle name="Normal 114" xfId="1548"/>
    <cellStyle name="Normal 115" xfId="1549"/>
    <cellStyle name="Normal 116" xfId="1550"/>
    <cellStyle name="Normal 117" xfId="1551"/>
    <cellStyle name="Normal 118" xfId="1552"/>
    <cellStyle name="Normal 119" xfId="1553"/>
    <cellStyle name="Normal 12" xfId="1554"/>
    <cellStyle name="Normal 12 2" xfId="1555"/>
    <cellStyle name="Normal 12 3" xfId="1556"/>
    <cellStyle name="Normal 12 4" xfId="1557"/>
    <cellStyle name="Normal 120" xfId="1558"/>
    <cellStyle name="Normal 121" xfId="1559"/>
    <cellStyle name="Normal 122" xfId="1560"/>
    <cellStyle name="Normal 123" xfId="1561"/>
    <cellStyle name="Normal 124" xfId="1562"/>
    <cellStyle name="Normal 125" xfId="1563"/>
    <cellStyle name="Normal 126" xfId="1564"/>
    <cellStyle name="Normal 127" xfId="1565"/>
    <cellStyle name="Normal 128" xfId="1566"/>
    <cellStyle name="Normal 129" xfId="1567"/>
    <cellStyle name="Normal 13" xfId="1568"/>
    <cellStyle name="Normal 13 2" xfId="1569"/>
    <cellStyle name="Normal 13 3" xfId="1570"/>
    <cellStyle name="Normal 130" xfId="1571"/>
    <cellStyle name="Normal 131" xfId="1572"/>
    <cellStyle name="Normal 132" xfId="1573"/>
    <cellStyle name="Normal 133" xfId="1574"/>
    <cellStyle name="Normal 134" xfId="1575"/>
    <cellStyle name="Normal 135" xfId="1576"/>
    <cellStyle name="Normal 136" xfId="1577"/>
    <cellStyle name="Normal 137" xfId="1578"/>
    <cellStyle name="Normal 138" xfId="1579"/>
    <cellStyle name="Normal 139" xfId="1580"/>
    <cellStyle name="Normal 14" xfId="1581"/>
    <cellStyle name="Normal 14 2" xfId="1582"/>
    <cellStyle name="Normal 14 2 2" xfId="1583"/>
    <cellStyle name="Normal 14 3" xfId="1584"/>
    <cellStyle name="Normal 14 3 2" xfId="1585"/>
    <cellStyle name="Normal 14 4" xfId="1586"/>
    <cellStyle name="Normal 14 5" xfId="1587"/>
    <cellStyle name="Normal 140" xfId="1588"/>
    <cellStyle name="Normal 141" xfId="1589"/>
    <cellStyle name="Normal 142" xfId="1590"/>
    <cellStyle name="Normal 143" xfId="1591"/>
    <cellStyle name="Normal 144" xfId="1592"/>
    <cellStyle name="Normal 145" xfId="1593"/>
    <cellStyle name="Normal 146" xfId="1594"/>
    <cellStyle name="Normal 147" xfId="1595"/>
    <cellStyle name="Normal 148" xfId="1596"/>
    <cellStyle name="Normal 149" xfId="1597"/>
    <cellStyle name="Normal 15" xfId="1598"/>
    <cellStyle name="Normal 15 2" xfId="1599"/>
    <cellStyle name="Normal 15 3" xfId="1600"/>
    <cellStyle name="Normal 150" xfId="1601"/>
    <cellStyle name="Normal 151" xfId="1602"/>
    <cellStyle name="Normal 152" xfId="1603"/>
    <cellStyle name="Normal 153" xfId="1604"/>
    <cellStyle name="Normal 154" xfId="1605"/>
    <cellStyle name="Normal 155" xfId="1606"/>
    <cellStyle name="Normal 156" xfId="1607"/>
    <cellStyle name="Normal 157" xfId="1608"/>
    <cellStyle name="Normal 158" xfId="1609"/>
    <cellStyle name="Normal 159" xfId="1610"/>
    <cellStyle name="Normal 16" xfId="1611"/>
    <cellStyle name="Normal 16 2" xfId="1612"/>
    <cellStyle name="Normal 16 3" xfId="1613"/>
    <cellStyle name="Normal 160" xfId="1614"/>
    <cellStyle name="Normal 161" xfId="1615"/>
    <cellStyle name="Normal 162" xfId="1616"/>
    <cellStyle name="Normal 163" xfId="1617"/>
    <cellStyle name="Normal 164" xfId="1618"/>
    <cellStyle name="Normal 165" xfId="1619"/>
    <cellStyle name="Normal 166" xfId="1620"/>
    <cellStyle name="Normal 167" xfId="1621"/>
    <cellStyle name="Normal 168" xfId="1622"/>
    <cellStyle name="Normal 169" xfId="1623"/>
    <cellStyle name="Normal 17" xfId="1624"/>
    <cellStyle name="Normal 170" xfId="1625"/>
    <cellStyle name="Normal 171" xfId="1626"/>
    <cellStyle name="Normal 172" xfId="1627"/>
    <cellStyle name="Normal 173" xfId="1628"/>
    <cellStyle name="Normal 174" xfId="1629"/>
    <cellStyle name="Normal 175" xfId="1630"/>
    <cellStyle name="Normal 175 2" xfId="1631"/>
    <cellStyle name="Normal 175 2 2" xfId="1632"/>
    <cellStyle name="Normal 175 3" xfId="1633"/>
    <cellStyle name="Normal 176" xfId="1634"/>
    <cellStyle name="Normal 176 2" xfId="1635"/>
    <cellStyle name="Normal 176 2 2" xfId="1636"/>
    <cellStyle name="Normal 176 3" xfId="1637"/>
    <cellStyle name="Normal 177" xfId="1638"/>
    <cellStyle name="Normal 177 2" xfId="1639"/>
    <cellStyle name="Normal 177 2 2" xfId="1640"/>
    <cellStyle name="Normal 177 3" xfId="1641"/>
    <cellStyle name="Normal 178" xfId="1642"/>
    <cellStyle name="Normal 179" xfId="1643"/>
    <cellStyle name="Normal 18" xfId="1644"/>
    <cellStyle name="Normal 180" xfId="1645"/>
    <cellStyle name="Normal 181" xfId="1646"/>
    <cellStyle name="Normal 181 2" xfId="1647"/>
    <cellStyle name="Normal 181 2 2" xfId="1648"/>
    <cellStyle name="Normal 181 3" xfId="1649"/>
    <cellStyle name="Normal 182" xfId="1650"/>
    <cellStyle name="Normal 182 2" xfId="1651"/>
    <cellStyle name="Normal 182 2 2" xfId="1652"/>
    <cellStyle name="Normal 182 3" xfId="1653"/>
    <cellStyle name="Normal 183" xfId="1654"/>
    <cellStyle name="Normal 183 2" xfId="1655"/>
    <cellStyle name="Normal 183 2 2" xfId="1656"/>
    <cellStyle name="Normal 183 3" xfId="1657"/>
    <cellStyle name="Normal 184" xfId="1658"/>
    <cellStyle name="Normal 184 2" xfId="1659"/>
    <cellStyle name="Normal 184 2 2" xfId="1660"/>
    <cellStyle name="Normal 184 3" xfId="1661"/>
    <cellStyle name="Normal 185" xfId="1662"/>
    <cellStyle name="Normal 185 2" xfId="1663"/>
    <cellStyle name="Normal 185 2 2" xfId="1664"/>
    <cellStyle name="Normal 185 3" xfId="1665"/>
    <cellStyle name="Normal 186" xfId="1666"/>
    <cellStyle name="Normal 186 2" xfId="1667"/>
    <cellStyle name="Normal 186 2 2" xfId="1668"/>
    <cellStyle name="Normal 186 3" xfId="1669"/>
    <cellStyle name="Normal 187" xfId="1670"/>
    <cellStyle name="Normal 187 2" xfId="1671"/>
    <cellStyle name="Normal 187 2 2" xfId="1672"/>
    <cellStyle name="Normal 187 3" xfId="1673"/>
    <cellStyle name="Normal 188" xfId="1674"/>
    <cellStyle name="Normal 188 2" xfId="1675"/>
    <cellStyle name="Normal 188 2 2" xfId="1676"/>
    <cellStyle name="Normal 188 3" xfId="1677"/>
    <cellStyle name="Normal 189" xfId="1678"/>
    <cellStyle name="Normal 189 2" xfId="1679"/>
    <cellStyle name="Normal 189 2 2" xfId="1680"/>
    <cellStyle name="Normal 189 3" xfId="1681"/>
    <cellStyle name="Normal 19" xfId="1682"/>
    <cellStyle name="Normal 190" xfId="1683"/>
    <cellStyle name="Normal 190 2" xfId="1684"/>
    <cellStyle name="Normal 190 2 2" xfId="1685"/>
    <cellStyle name="Normal 190 3" xfId="1686"/>
    <cellStyle name="Normal 191" xfId="1687"/>
    <cellStyle name="Normal 191 2" xfId="1688"/>
    <cellStyle name="Normal 191 2 2" xfId="1689"/>
    <cellStyle name="Normal 191 3" xfId="1690"/>
    <cellStyle name="Normal 192" xfId="1691"/>
    <cellStyle name="Normal 192 2" xfId="1692"/>
    <cellStyle name="Normal 192 2 2" xfId="1693"/>
    <cellStyle name="Normal 192 3" xfId="1694"/>
    <cellStyle name="Normal 193" xfId="1695"/>
    <cellStyle name="Normal 193 2" xfId="1696"/>
    <cellStyle name="Normal 193 2 2" xfId="1697"/>
    <cellStyle name="Normal 193 3" xfId="1698"/>
    <cellStyle name="Normal 194" xfId="1699"/>
    <cellStyle name="Normal 194 2" xfId="1700"/>
    <cellStyle name="Normal 194 2 2" xfId="1701"/>
    <cellStyle name="Normal 194 3" xfId="1702"/>
    <cellStyle name="Normal 195" xfId="1703"/>
    <cellStyle name="Normal 195 2" xfId="1704"/>
    <cellStyle name="Normal 195 2 2" xfId="1705"/>
    <cellStyle name="Normal 195 3" xfId="1706"/>
    <cellStyle name="Normal 196" xfId="1707"/>
    <cellStyle name="Normal 196 2" xfId="1708"/>
    <cellStyle name="Normal 196 2 2" xfId="1709"/>
    <cellStyle name="Normal 196 3" xfId="1710"/>
    <cellStyle name="Normal 197" xfId="1711"/>
    <cellStyle name="Normal 197 2" xfId="1712"/>
    <cellStyle name="Normal 197 2 2" xfId="1713"/>
    <cellStyle name="Normal 197 3" xfId="1714"/>
    <cellStyle name="Normal 198" xfId="1715"/>
    <cellStyle name="Normal 198 2" xfId="1716"/>
    <cellStyle name="Normal 198 2 2" xfId="1717"/>
    <cellStyle name="Normal 198 3" xfId="1718"/>
    <cellStyle name="Normal 199" xfId="1719"/>
    <cellStyle name="Normal 199 2" xfId="1720"/>
    <cellStyle name="Normal 199 2 2" xfId="1721"/>
    <cellStyle name="Normal 199 3" xfId="1722"/>
    <cellStyle name="Normal 2" xfId="1723"/>
    <cellStyle name="Normal 2 10" xfId="1724"/>
    <cellStyle name="Normal 2 11" xfId="1725"/>
    <cellStyle name="Normal 2 12" xfId="1726"/>
    <cellStyle name="Normal 2 13" xfId="1727"/>
    <cellStyle name="Normal 2 14" xfId="1728"/>
    <cellStyle name="Normal 2 15" xfId="1729"/>
    <cellStyle name="Normal 2 16" xfId="1730"/>
    <cellStyle name="Normal 2 17" xfId="1731"/>
    <cellStyle name="Normal 2 18" xfId="1732"/>
    <cellStyle name="Normal 2 19" xfId="1733"/>
    <cellStyle name="Normal 2 2" xfId="1734"/>
    <cellStyle name="Normal 2 20" xfId="1735"/>
    <cellStyle name="Normal 2 21" xfId="1736"/>
    <cellStyle name="Normal 2 3" xfId="1737"/>
    <cellStyle name="Normal 2 3 2" xfId="1738"/>
    <cellStyle name="Normal 2 3 2 2" xfId="1739"/>
    <cellStyle name="Normal 2 3 3" xfId="1740"/>
    <cellStyle name="Normal 2 4" xfId="1741"/>
    <cellStyle name="Normal 2 4 2" xfId="1742"/>
    <cellStyle name="Normal 2 5" xfId="1743"/>
    <cellStyle name="Normal 2 6" xfId="1744"/>
    <cellStyle name="Normal 2 7" xfId="1745"/>
    <cellStyle name="Normal 2 7 2" xfId="1746"/>
    <cellStyle name="Normal 2 7 3" xfId="1747"/>
    <cellStyle name="Normal 2 8" xfId="1748"/>
    <cellStyle name="Normal 2 9" xfId="1749"/>
    <cellStyle name="Normal 2_Bang bieu" xfId="1750"/>
    <cellStyle name="Normal 20" xfId="1751"/>
    <cellStyle name="Normal 200" xfId="1752"/>
    <cellStyle name="Normal 200 2" xfId="1753"/>
    <cellStyle name="Normal 200 2 2" xfId="1754"/>
    <cellStyle name="Normal 200 3" xfId="1755"/>
    <cellStyle name="Normal 201" xfId="1756"/>
    <cellStyle name="Normal 201 2" xfId="1757"/>
    <cellStyle name="Normal 201 2 2" xfId="1758"/>
    <cellStyle name="Normal 201 3" xfId="1759"/>
    <cellStyle name="Normal 202" xfId="1760"/>
    <cellStyle name="Normal 202 2" xfId="1761"/>
    <cellStyle name="Normal 202 2 2" xfId="1762"/>
    <cellStyle name="Normal 202 3" xfId="1763"/>
    <cellStyle name="Normal 203" xfId="1764"/>
    <cellStyle name="Normal 203 2" xfId="1765"/>
    <cellStyle name="Normal 203 2 2" xfId="1766"/>
    <cellStyle name="Normal 203 3" xfId="1767"/>
    <cellStyle name="Normal 204" xfId="1768"/>
    <cellStyle name="Normal 204 2" xfId="1769"/>
    <cellStyle name="Normal 204 2 2" xfId="1770"/>
    <cellStyle name="Normal 204 3" xfId="1771"/>
    <cellStyle name="Normal 205" xfId="1772"/>
    <cellStyle name="Normal 205 2" xfId="1773"/>
    <cellStyle name="Normal 205 2 2" xfId="1774"/>
    <cellStyle name="Normal 205 3" xfId="1775"/>
    <cellStyle name="Normal 206" xfId="1776"/>
    <cellStyle name="Normal 206 2" xfId="1777"/>
    <cellStyle name="Normal 206 2 2" xfId="1778"/>
    <cellStyle name="Normal 206 3" xfId="1779"/>
    <cellStyle name="Normal 207" xfId="1780"/>
    <cellStyle name="Normal 207 2" xfId="1781"/>
    <cellStyle name="Normal 207 2 2" xfId="1782"/>
    <cellStyle name="Normal 207 3" xfId="1783"/>
    <cellStyle name="Normal 208" xfId="1784"/>
    <cellStyle name="Normal 208 2" xfId="1785"/>
    <cellStyle name="Normal 208 2 2" xfId="1786"/>
    <cellStyle name="Normal 208 3" xfId="1787"/>
    <cellStyle name="Normal 209" xfId="1788"/>
    <cellStyle name="Normal 209 2" xfId="1789"/>
    <cellStyle name="Normal 209 2 2" xfId="1790"/>
    <cellStyle name="Normal 209 3" xfId="1791"/>
    <cellStyle name="Normal 21" xfId="1792"/>
    <cellStyle name="Normal 210" xfId="1793"/>
    <cellStyle name="Normal 210 2" xfId="1794"/>
    <cellStyle name="Normal 210 2 2" xfId="1795"/>
    <cellStyle name="Normal 210 3" xfId="1796"/>
    <cellStyle name="Normal 211" xfId="1797"/>
    <cellStyle name="Normal 211 2" xfId="1798"/>
    <cellStyle name="Normal 211 2 2" xfId="1799"/>
    <cellStyle name="Normal 211 3" xfId="1800"/>
    <cellStyle name="Normal 212" xfId="1801"/>
    <cellStyle name="Normal 212 2" xfId="1802"/>
    <cellStyle name="Normal 212 2 2" xfId="1803"/>
    <cellStyle name="Normal 212 3" xfId="1804"/>
    <cellStyle name="Normal 213" xfId="1805"/>
    <cellStyle name="Normal 213 2" xfId="1806"/>
    <cellStyle name="Normal 213 2 2" xfId="1807"/>
    <cellStyle name="Normal 213 3" xfId="1808"/>
    <cellStyle name="Normal 214" xfId="1809"/>
    <cellStyle name="Normal 214 2" xfId="1810"/>
    <cellStyle name="Normal 214 2 2" xfId="1811"/>
    <cellStyle name="Normal 214 3" xfId="1812"/>
    <cellStyle name="Normal 215" xfId="1813"/>
    <cellStyle name="Normal 215 2" xfId="1814"/>
    <cellStyle name="Normal 215 2 2" xfId="1815"/>
    <cellStyle name="Normal 215 3" xfId="1816"/>
    <cellStyle name="Normal 216" xfId="1817"/>
    <cellStyle name="Normal 216 2" xfId="1818"/>
    <cellStyle name="Normal 216 2 2" xfId="1819"/>
    <cellStyle name="Normal 216 3" xfId="1820"/>
    <cellStyle name="Normal 217" xfId="1821"/>
    <cellStyle name="Normal 217 2" xfId="1822"/>
    <cellStyle name="Normal 217 2 2" xfId="1823"/>
    <cellStyle name="Normal 217 3" xfId="1824"/>
    <cellStyle name="Normal 218" xfId="1825"/>
    <cellStyle name="Normal 218 2" xfId="1826"/>
    <cellStyle name="Normal 218 2 2" xfId="1827"/>
    <cellStyle name="Normal 218 3" xfId="1828"/>
    <cellStyle name="Normal 219" xfId="1829"/>
    <cellStyle name="Normal 219 2" xfId="1830"/>
    <cellStyle name="Normal 219 2 2" xfId="1831"/>
    <cellStyle name="Normal 219 3" xfId="1832"/>
    <cellStyle name="Normal 22" xfId="1833"/>
    <cellStyle name="Normal 220" xfId="1834"/>
    <cellStyle name="Normal 220 2" xfId="1835"/>
    <cellStyle name="Normal 220 2 2" xfId="1836"/>
    <cellStyle name="Normal 220 3" xfId="1837"/>
    <cellStyle name="Normal 221" xfId="1838"/>
    <cellStyle name="Normal 221 2" xfId="1839"/>
    <cellStyle name="Normal 221 2 2" xfId="1840"/>
    <cellStyle name="Normal 221 3" xfId="1841"/>
    <cellStyle name="Normal 222" xfId="1842"/>
    <cellStyle name="Normal 222 2" xfId="1843"/>
    <cellStyle name="Normal 222 2 2" xfId="1844"/>
    <cellStyle name="Normal 222 3" xfId="1845"/>
    <cellStyle name="Normal 223" xfId="1846"/>
    <cellStyle name="Normal 223 2" xfId="1847"/>
    <cellStyle name="Normal 223 2 2" xfId="1848"/>
    <cellStyle name="Normal 223 3" xfId="1849"/>
    <cellStyle name="Normal 224" xfId="1850"/>
    <cellStyle name="Normal 224 2" xfId="1851"/>
    <cellStyle name="Normal 224 2 2" xfId="1852"/>
    <cellStyle name="Normal 224 3" xfId="1853"/>
    <cellStyle name="Normal 225" xfId="1854"/>
    <cellStyle name="Normal 225 2" xfId="1855"/>
    <cellStyle name="Normal 225 2 2" xfId="1856"/>
    <cellStyle name="Normal 225 3" xfId="1857"/>
    <cellStyle name="Normal 226" xfId="1858"/>
    <cellStyle name="Normal 226 2" xfId="1859"/>
    <cellStyle name="Normal 226 2 2" xfId="1860"/>
    <cellStyle name="Normal 226 3" xfId="1861"/>
    <cellStyle name="Normal 227" xfId="1862"/>
    <cellStyle name="Normal 227 2" xfId="1863"/>
    <cellStyle name="Normal 227 2 2" xfId="1864"/>
    <cellStyle name="Normal 227 3" xfId="1865"/>
    <cellStyle name="Normal 228" xfId="1866"/>
    <cellStyle name="Normal 228 2" xfId="1867"/>
    <cellStyle name="Normal 228 2 2" xfId="1868"/>
    <cellStyle name="Normal 228 3" xfId="1869"/>
    <cellStyle name="Normal 229" xfId="1870"/>
    <cellStyle name="Normal 229 2" xfId="1871"/>
    <cellStyle name="Normal 229 2 2" xfId="1872"/>
    <cellStyle name="Normal 229 3" xfId="1873"/>
    <cellStyle name="Normal 23" xfId="1874"/>
    <cellStyle name="Normal 230" xfId="1875"/>
    <cellStyle name="Normal 230 2" xfId="1876"/>
    <cellStyle name="Normal 230 2 2" xfId="1877"/>
    <cellStyle name="Normal 230 3" xfId="1878"/>
    <cellStyle name="Normal 231" xfId="1879"/>
    <cellStyle name="Normal 232" xfId="1880"/>
    <cellStyle name="Normal 232 2" xfId="1881"/>
    <cellStyle name="Normal 233" xfId="1882"/>
    <cellStyle name="Normal 233 2" xfId="1883"/>
    <cellStyle name="Normal 234" xfId="1884"/>
    <cellStyle name="Normal 235" xfId="1885"/>
    <cellStyle name="Normal 235 2" xfId="1886"/>
    <cellStyle name="Normal 236" xfId="1887"/>
    <cellStyle name="Normal 236 2" xfId="1888"/>
    <cellStyle name="Normal 237" xfId="1889"/>
    <cellStyle name="Normal 237 2" xfId="1890"/>
    <cellStyle name="Normal 238" xfId="1891"/>
    <cellStyle name="Normal 238 2" xfId="1892"/>
    <cellStyle name="Normal 239" xfId="1893"/>
    <cellStyle name="Normal 239 2" xfId="1894"/>
    <cellStyle name="Normal 24" xfId="1895"/>
    <cellStyle name="Normal 240" xfId="1896"/>
    <cellStyle name="Normal 240 2" xfId="1897"/>
    <cellStyle name="Normal 241" xfId="1898"/>
    <cellStyle name="Normal 241 2" xfId="1899"/>
    <cellStyle name="Normal 242" xfId="1900"/>
    <cellStyle name="Normal 242 2" xfId="1901"/>
    <cellStyle name="Normal 243" xfId="1902"/>
    <cellStyle name="Normal 243 2" xfId="1903"/>
    <cellStyle name="Normal 244" xfId="1904"/>
    <cellStyle name="Normal 244 2" xfId="1905"/>
    <cellStyle name="Normal 245" xfId="1906"/>
    <cellStyle name="Normal 245 2" xfId="1907"/>
    <cellStyle name="Normal 246" xfId="1908"/>
    <cellStyle name="Normal 246 2" xfId="1909"/>
    <cellStyle name="Normal 247" xfId="1910"/>
    <cellStyle name="Normal 247 2" xfId="1911"/>
    <cellStyle name="Normal 248" xfId="1912"/>
    <cellStyle name="Normal 248 2" xfId="1913"/>
    <cellStyle name="Normal 249" xfId="1914"/>
    <cellStyle name="Normal 249 2" xfId="1915"/>
    <cellStyle name="Normal 25" xfId="1916"/>
    <cellStyle name="Normal 250" xfId="1917"/>
    <cellStyle name="Normal 250 2" xfId="1918"/>
    <cellStyle name="Normal 251" xfId="1919"/>
    <cellStyle name="Normal 251 2" xfId="1920"/>
    <cellStyle name="Normal 252" xfId="1921"/>
    <cellStyle name="Normal 252 2" xfId="1922"/>
    <cellStyle name="Normal 253" xfId="1923"/>
    <cellStyle name="Normal 253 2" xfId="1924"/>
    <cellStyle name="Normal 254" xfId="1925"/>
    <cellStyle name="Normal 254 2" xfId="1926"/>
    <cellStyle name="Normal 255" xfId="1927"/>
    <cellStyle name="Normal 255 2" xfId="1928"/>
    <cellStyle name="Normal 256" xfId="1929"/>
    <cellStyle name="Normal 256 2" xfId="1930"/>
    <cellStyle name="Normal 257" xfId="1931"/>
    <cellStyle name="Normal 257 2" xfId="1932"/>
    <cellStyle name="Normal 258" xfId="1933"/>
    <cellStyle name="Normal 258 2" xfId="1934"/>
    <cellStyle name="Normal 259" xfId="1935"/>
    <cellStyle name="Normal 259 2" xfId="1936"/>
    <cellStyle name="Normal 26" xfId="1937"/>
    <cellStyle name="Normal 260" xfId="1938"/>
    <cellStyle name="Normal 260 2" xfId="1939"/>
    <cellStyle name="Normal 261" xfId="1940"/>
    <cellStyle name="Normal 261 2" xfId="1941"/>
    <cellStyle name="Normal 262" xfId="1942"/>
    <cellStyle name="Normal 262 2" xfId="1943"/>
    <cellStyle name="Normal 263" xfId="1944"/>
    <cellStyle name="Normal 263 2" xfId="1945"/>
    <cellStyle name="Normal 264" xfId="1946"/>
    <cellStyle name="Normal 264 2" xfId="1947"/>
    <cellStyle name="Normal 265" xfId="1948"/>
    <cellStyle name="Normal 265 2" xfId="1949"/>
    <cellStyle name="Normal 266" xfId="1950"/>
    <cellStyle name="Normal 266 2" xfId="1951"/>
    <cellStyle name="Normal 267" xfId="1952"/>
    <cellStyle name="Normal 267 2" xfId="1953"/>
    <cellStyle name="Normal 268" xfId="1954"/>
    <cellStyle name="Normal 268 2" xfId="1955"/>
    <cellStyle name="Normal 269" xfId="1956"/>
    <cellStyle name="Normal 269 2" xfId="1957"/>
    <cellStyle name="Normal 27" xfId="1958"/>
    <cellStyle name="Normal 270" xfId="1959"/>
    <cellStyle name="Normal 270 2" xfId="1960"/>
    <cellStyle name="Normal 271" xfId="1961"/>
    <cellStyle name="Normal 271 2" xfId="1962"/>
    <cellStyle name="Normal 272" xfId="1963"/>
    <cellStyle name="Normal 272 2" xfId="1964"/>
    <cellStyle name="Normal 273" xfId="1965"/>
    <cellStyle name="Normal 273 2" xfId="1966"/>
    <cellStyle name="Normal 274" xfId="1967"/>
    <cellStyle name="Normal 274 2" xfId="1968"/>
    <cellStyle name="Normal 275" xfId="1969"/>
    <cellStyle name="Normal 275 2" xfId="1970"/>
    <cellStyle name="Normal 276" xfId="1971"/>
    <cellStyle name="Normal 276 2" xfId="1972"/>
    <cellStyle name="Normal 277" xfId="1973"/>
    <cellStyle name="Normal 277 2" xfId="1974"/>
    <cellStyle name="Normal 278" xfId="1975"/>
    <cellStyle name="Normal 278 2" xfId="1976"/>
    <cellStyle name="Normal 279" xfId="1977"/>
    <cellStyle name="Normal 279 2" xfId="1978"/>
    <cellStyle name="Normal 28" xfId="1979"/>
    <cellStyle name="Normal 280" xfId="1980"/>
    <cellStyle name="Normal 280 2" xfId="1981"/>
    <cellStyle name="Normal 281" xfId="1982"/>
    <cellStyle name="Normal 281 2" xfId="1983"/>
    <cellStyle name="Normal 282" xfId="1984"/>
    <cellStyle name="Normal 283" xfId="1985"/>
    <cellStyle name="Normal 284" xfId="1986"/>
    <cellStyle name="Normal 285" xfId="1987"/>
    <cellStyle name="Normal 286" xfId="1988"/>
    <cellStyle name="Normal 287" xfId="1989"/>
    <cellStyle name="Normal 288" xfId="1990"/>
    <cellStyle name="Normal 289" xfId="1991"/>
    <cellStyle name="Normal 29" xfId="1992"/>
    <cellStyle name="Normal 290" xfId="1993"/>
    <cellStyle name="Normal 291" xfId="1994"/>
    <cellStyle name="Normal 292" xfId="1995"/>
    <cellStyle name="Normal 293" xfId="1996"/>
    <cellStyle name="Normal 294" xfId="1997"/>
    <cellStyle name="Normal 295" xfId="1998"/>
    <cellStyle name="Normal 296" xfId="1999"/>
    <cellStyle name="Normal 297" xfId="2000"/>
    <cellStyle name="Normal 298" xfId="2001"/>
    <cellStyle name="Normal 299" xfId="2002"/>
    <cellStyle name="Normal 3" xfId="2003"/>
    <cellStyle name="Normal 3 2" xfId="2004"/>
    <cellStyle name="Normal 30" xfId="2005"/>
    <cellStyle name="Normal 30 10" xfId="2006"/>
    <cellStyle name="Normal 30 11" xfId="2007"/>
    <cellStyle name="Normal 30 12" xfId="2008"/>
    <cellStyle name="Normal 30 13" xfId="2009"/>
    <cellStyle name="Normal 30 14" xfId="2010"/>
    <cellStyle name="Normal 30 15" xfId="2011"/>
    <cellStyle name="Normal 30 16" xfId="2012"/>
    <cellStyle name="Normal 30 17" xfId="2013"/>
    <cellStyle name="Normal 30 18" xfId="2014"/>
    <cellStyle name="Normal 30 2" xfId="2015"/>
    <cellStyle name="Normal 30 3" xfId="2016"/>
    <cellStyle name="Normal 30 4" xfId="2017"/>
    <cellStyle name="Normal 30 5" xfId="2018"/>
    <cellStyle name="Normal 30 6" xfId="2019"/>
    <cellStyle name="Normal 30 7" xfId="2020"/>
    <cellStyle name="Normal 30 8" xfId="2021"/>
    <cellStyle name="Normal 30 9" xfId="2022"/>
    <cellStyle name="Normal 300" xfId="2023"/>
    <cellStyle name="Normal 301" xfId="2024"/>
    <cellStyle name="Normal 302" xfId="2025"/>
    <cellStyle name="Normal 303" xfId="2026"/>
    <cellStyle name="Normal 304" xfId="2027"/>
    <cellStyle name="Normal 305" xfId="2028"/>
    <cellStyle name="Normal 306" xfId="2029"/>
    <cellStyle name="Normal 307" xfId="2030"/>
    <cellStyle name="Normal 308" xfId="2031"/>
    <cellStyle name="Normal 309" xfId="2032"/>
    <cellStyle name="Normal 31" xfId="2033"/>
    <cellStyle name="Normal 31 10" xfId="2034"/>
    <cellStyle name="Normal 31 11" xfId="2035"/>
    <cellStyle name="Normal 31 12" xfId="2036"/>
    <cellStyle name="Normal 31 13" xfId="2037"/>
    <cellStyle name="Normal 31 14" xfId="2038"/>
    <cellStyle name="Normal 31 15" xfId="2039"/>
    <cellStyle name="Normal 31 16" xfId="2040"/>
    <cellStyle name="Normal 31 17" xfId="2041"/>
    <cellStyle name="Normal 31 18" xfId="2042"/>
    <cellStyle name="Normal 31 2" xfId="2043"/>
    <cellStyle name="Normal 31 3" xfId="2044"/>
    <cellStyle name="Normal 31 4" xfId="2045"/>
    <cellStyle name="Normal 31 5" xfId="2046"/>
    <cellStyle name="Normal 31 6" xfId="2047"/>
    <cellStyle name="Normal 31 7" xfId="2048"/>
    <cellStyle name="Normal 31 8" xfId="2049"/>
    <cellStyle name="Normal 31 9" xfId="2050"/>
    <cellStyle name="Normal 310" xfId="2051"/>
    <cellStyle name="Normal 311" xfId="2052"/>
    <cellStyle name="Normal 312" xfId="2053"/>
    <cellStyle name="Normal 313" xfId="2054"/>
    <cellStyle name="Normal 314" xfId="2055"/>
    <cellStyle name="Normal 315" xfId="2056"/>
    <cellStyle name="Normal 316" xfId="2057"/>
    <cellStyle name="Normal 317" xfId="2058"/>
    <cellStyle name="Normal 318" xfId="2059"/>
    <cellStyle name="Normal 319" xfId="2060"/>
    <cellStyle name="Normal 32" xfId="2061"/>
    <cellStyle name="Normal 320" xfId="2062"/>
    <cellStyle name="Normal 321" xfId="2063"/>
    <cellStyle name="Normal 322" xfId="2064"/>
    <cellStyle name="Normal 323" xfId="2065"/>
    <cellStyle name="Normal 324" xfId="2066"/>
    <cellStyle name="Normal 325" xfId="2067"/>
    <cellStyle name="Normal 326" xfId="2068"/>
    <cellStyle name="Normal 327" xfId="2069"/>
    <cellStyle name="Normal 328" xfId="2070"/>
    <cellStyle name="Normal 329" xfId="2071"/>
    <cellStyle name="Normal 33" xfId="2072"/>
    <cellStyle name="Normal 330" xfId="2073"/>
    <cellStyle name="Normal 331" xfId="2074"/>
    <cellStyle name="Normal 332" xfId="2075"/>
    <cellStyle name="Normal 333" xfId="2076"/>
    <cellStyle name="Normal 334" xfId="2077"/>
    <cellStyle name="Normal 335" xfId="2078"/>
    <cellStyle name="Normal 336" xfId="2079"/>
    <cellStyle name="Normal 336 2" xfId="2080"/>
    <cellStyle name="Normal 337" xfId="2081"/>
    <cellStyle name="Normal 337 2" xfId="2082"/>
    <cellStyle name="Normal 338" xfId="2083"/>
    <cellStyle name="Normal 338 2" xfId="2084"/>
    <cellStyle name="Normal 339" xfId="2085"/>
    <cellStyle name="Normal 339 2" xfId="2086"/>
    <cellStyle name="Normal 34" xfId="2087"/>
    <cellStyle name="Normal 340" xfId="2088"/>
    <cellStyle name="Normal 340 2" xfId="2089"/>
    <cellStyle name="Normal 341" xfId="2090"/>
    <cellStyle name="Normal 342" xfId="2091"/>
    <cellStyle name="Normal 343" xfId="2092"/>
    <cellStyle name="Normal 344" xfId="2093"/>
    <cellStyle name="Normal 345" xfId="2094"/>
    <cellStyle name="Normal 346" xfId="2095"/>
    <cellStyle name="Normal 347" xfId="2096"/>
    <cellStyle name="Normal 348" xfId="2097"/>
    <cellStyle name="Normal 349" xfId="2098"/>
    <cellStyle name="Normal 35" xfId="2099"/>
    <cellStyle name="Normal 350" xfId="2100"/>
    <cellStyle name="Normal 351" xfId="2101"/>
    <cellStyle name="Normal 352" xfId="2102"/>
    <cellStyle name="Normal 353" xfId="2103"/>
    <cellStyle name="Normal 354" xfId="2104"/>
    <cellStyle name="Normal 355" xfId="2105"/>
    <cellStyle name="Normal 356" xfId="2106"/>
    <cellStyle name="Normal 357" xfId="2107"/>
    <cellStyle name="Normal 358" xfId="2108"/>
    <cellStyle name="Normal 359" xfId="2109"/>
    <cellStyle name="Normal 36" xfId="2110"/>
    <cellStyle name="Normal 360" xfId="2111"/>
    <cellStyle name="Normal 361" xfId="2112"/>
    <cellStyle name="Normal 362" xfId="2113"/>
    <cellStyle name="Normal 363" xfId="2114"/>
    <cellStyle name="Normal 364" xfId="2115"/>
    <cellStyle name="Normal 365" xfId="2116"/>
    <cellStyle name="Normal 366" xfId="2117"/>
    <cellStyle name="Normal 367" xfId="2118"/>
    <cellStyle name="Normal 368" xfId="2119"/>
    <cellStyle name="Normal 369" xfId="2120"/>
    <cellStyle name="Normal 37" xfId="2121"/>
    <cellStyle name="Normal 370" xfId="2122"/>
    <cellStyle name="Normal 371" xfId="2123"/>
    <cellStyle name="Normal 372" xfId="2124"/>
    <cellStyle name="Normal 373" xfId="2125"/>
    <cellStyle name="Normal 374" xfId="2126"/>
    <cellStyle name="Normal 375" xfId="2127"/>
    <cellStyle name="Normal 376" xfId="2128"/>
    <cellStyle name="Normal 377" xfId="2129"/>
    <cellStyle name="Normal 378" xfId="2130"/>
    <cellStyle name="Normal 379" xfId="2131"/>
    <cellStyle name="Normal 38" xfId="2132"/>
    <cellStyle name="Normal 380" xfId="2133"/>
    <cellStyle name="Normal 381" xfId="2134"/>
    <cellStyle name="Normal 382" xfId="2135"/>
    <cellStyle name="Normal 383" xfId="2136"/>
    <cellStyle name="Normal 384" xfId="2137"/>
    <cellStyle name="Normal 385" xfId="2138"/>
    <cellStyle name="Normal 386" xfId="2139"/>
    <cellStyle name="Normal 387" xfId="2140"/>
    <cellStyle name="Normal 388" xfId="2141"/>
    <cellStyle name="Normal 389" xfId="2142"/>
    <cellStyle name="Normal 39" xfId="2143"/>
    <cellStyle name="Normal 390" xfId="2144"/>
    <cellStyle name="Normal 391" xfId="2145"/>
    <cellStyle name="Normal 392" xfId="2146"/>
    <cellStyle name="Normal 393" xfId="2147"/>
    <cellStyle name="Normal 394" xfId="2148"/>
    <cellStyle name="Normal 395" xfId="2149"/>
    <cellStyle name="Normal 396" xfId="2150"/>
    <cellStyle name="Normal 397" xfId="2151"/>
    <cellStyle name="Normal 398" xfId="2152"/>
    <cellStyle name="Normal 399" xfId="2153"/>
    <cellStyle name="Normal 4" xfId="2154"/>
    <cellStyle name="Normal 4 2" xfId="2155"/>
    <cellStyle name="Normal 4 2 2" xfId="2156"/>
    <cellStyle name="Normal 4 2 3" xfId="2157"/>
    <cellStyle name="Normal 4 2 4" xfId="2158"/>
    <cellStyle name="Normal 4 2 5" xfId="2159"/>
    <cellStyle name="Normal 4 3" xfId="2160"/>
    <cellStyle name="Normal 4 3 2" xfId="2161"/>
    <cellStyle name="Normal 4 3 3" xfId="2162"/>
    <cellStyle name="Normal 4 4" xfId="2163"/>
    <cellStyle name="Normal 4 5" xfId="2164"/>
    <cellStyle name="Normal 4 6" xfId="2165"/>
    <cellStyle name="Normal 4_Bang bieu" xfId="2166"/>
    <cellStyle name="Normal 40" xfId="2167"/>
    <cellStyle name="Normal 400" xfId="2168"/>
    <cellStyle name="Normal 401" xfId="2169"/>
    <cellStyle name="Normal 402" xfId="2170"/>
    <cellStyle name="Normal 403" xfId="2171"/>
    <cellStyle name="Normal 404" xfId="2172"/>
    <cellStyle name="Normal 405" xfId="2173"/>
    <cellStyle name="Normal 405 2" xfId="2174"/>
    <cellStyle name="Normal 406" xfId="2175"/>
    <cellStyle name="Normal 406 2" xfId="2176"/>
    <cellStyle name="Normal 407" xfId="2177"/>
    <cellStyle name="Normal 407 2" xfId="2178"/>
    <cellStyle name="Normal 408" xfId="2179"/>
    <cellStyle name="Normal 409" xfId="2180"/>
    <cellStyle name="Normal 41" xfId="2181"/>
    <cellStyle name="Normal 410" xfId="2182"/>
    <cellStyle name="Normal 411" xfId="2183"/>
    <cellStyle name="Normal 412" xfId="2184"/>
    <cellStyle name="Normal 413" xfId="2185"/>
    <cellStyle name="Normal 414" xfId="2186"/>
    <cellStyle name="Normal 415" xfId="2187"/>
    <cellStyle name="Normal 416" xfId="2188"/>
    <cellStyle name="Normal 417" xfId="2189"/>
    <cellStyle name="Normal 418" xfId="2190"/>
    <cellStyle name="Normal 419" xfId="2191"/>
    <cellStyle name="Normal 42" xfId="2192"/>
    <cellStyle name="Normal 420" xfId="2193"/>
    <cellStyle name="Normal 421" xfId="2194"/>
    <cellStyle name="Normal 422" xfId="2195"/>
    <cellStyle name="Normal 423" xfId="2196"/>
    <cellStyle name="Normal 424" xfId="2197"/>
    <cellStyle name="Normal 425" xfId="2198"/>
    <cellStyle name="Normal 426" xfId="2199"/>
    <cellStyle name="Normal 427" xfId="2200"/>
    <cellStyle name="Normal 428" xfId="2201"/>
    <cellStyle name="Normal 429" xfId="2202"/>
    <cellStyle name="Normal 43" xfId="2203"/>
    <cellStyle name="Normal 430" xfId="2204"/>
    <cellStyle name="Normal 431" xfId="2205"/>
    <cellStyle name="Normal 432" xfId="2206"/>
    <cellStyle name="Normal 433" xfId="2207"/>
    <cellStyle name="Normal 434" xfId="2208"/>
    <cellStyle name="Normal 435" xfId="2209"/>
    <cellStyle name="Normal 436" xfId="2210"/>
    <cellStyle name="Normal 437" xfId="2211"/>
    <cellStyle name="Normal 438" xfId="2212"/>
    <cellStyle name="Normal 439" xfId="2213"/>
    <cellStyle name="Normal 44" xfId="2214"/>
    <cellStyle name="Normal 440" xfId="2215"/>
    <cellStyle name="Normal 441" xfId="2216"/>
    <cellStyle name="Normal 442" xfId="2217"/>
    <cellStyle name="Normal 443" xfId="2218"/>
    <cellStyle name="Normal 444" xfId="2219"/>
    <cellStyle name="Normal 445" xfId="2220"/>
    <cellStyle name="Normal 446" xfId="2221"/>
    <cellStyle name="Normal 447" xfId="2222"/>
    <cellStyle name="Normal 448" xfId="2223"/>
    <cellStyle name="Normal 449" xfId="2224"/>
    <cellStyle name="Normal 45" xfId="2225"/>
    <cellStyle name="Normal 450" xfId="2226"/>
    <cellStyle name="Normal 451" xfId="2227"/>
    <cellStyle name="Normal 452" xfId="2228"/>
    <cellStyle name="Normal 452 2" xfId="2229"/>
    <cellStyle name="Normal 453" xfId="2230"/>
    <cellStyle name="Normal 453 2" xfId="2231"/>
    <cellStyle name="Normal 454" xfId="2232"/>
    <cellStyle name="Normal 454 2" xfId="2233"/>
    <cellStyle name="Normal 455" xfId="2234"/>
    <cellStyle name="Normal 455 2" xfId="2235"/>
    <cellStyle name="Normal 456" xfId="2236"/>
    <cellStyle name="Normal 456 2" xfId="2237"/>
    <cellStyle name="Normal 457" xfId="2238"/>
    <cellStyle name="Normal 457 2" xfId="2239"/>
    <cellStyle name="Normal 458" xfId="2240"/>
    <cellStyle name="Normal 458 2" xfId="2241"/>
    <cellStyle name="Normal 459" xfId="2242"/>
    <cellStyle name="Normal 459 2" xfId="2243"/>
    <cellStyle name="Normal 46" xfId="2244"/>
    <cellStyle name="Normal 460" xfId="2245"/>
    <cellStyle name="Normal 460 2" xfId="2246"/>
    <cellStyle name="Normal 461" xfId="2247"/>
    <cellStyle name="Normal 461 2" xfId="2248"/>
    <cellStyle name="Normal 462" xfId="2249"/>
    <cellStyle name="Normal 462 2" xfId="2250"/>
    <cellStyle name="Normal 463" xfId="2251"/>
    <cellStyle name="Normal 463 2" xfId="2252"/>
    <cellStyle name="Normal 464" xfId="2253"/>
    <cellStyle name="Normal 464 2" xfId="2254"/>
    <cellStyle name="Normal 465" xfId="2255"/>
    <cellStyle name="Normal 465 2" xfId="2256"/>
    <cellStyle name="Normal 466" xfId="2257"/>
    <cellStyle name="Normal 466 2" xfId="2258"/>
    <cellStyle name="Normal 467" xfId="2259"/>
    <cellStyle name="Normal 467 2" xfId="2260"/>
    <cellStyle name="Normal 468" xfId="2261"/>
    <cellStyle name="Normal 468 2" xfId="2262"/>
    <cellStyle name="Normal 469" xfId="2263"/>
    <cellStyle name="Normal 469 2" xfId="2264"/>
    <cellStyle name="Normal 47" xfId="2265"/>
    <cellStyle name="Normal 470" xfId="2266"/>
    <cellStyle name="Normal 470 2" xfId="2267"/>
    <cellStyle name="Normal 471" xfId="2268"/>
    <cellStyle name="Normal 471 2" xfId="2269"/>
    <cellStyle name="Normal 472" xfId="2270"/>
    <cellStyle name="Normal 472 2" xfId="2271"/>
    <cellStyle name="Normal 473" xfId="2272"/>
    <cellStyle name="Normal 474" xfId="2273"/>
    <cellStyle name="Normal 475" xfId="2274"/>
    <cellStyle name="Normal 476" xfId="2275"/>
    <cellStyle name="Normal 477" xfId="2276"/>
    <cellStyle name="Normal 478" xfId="2277"/>
    <cellStyle name="Normal 479" xfId="2278"/>
    <cellStyle name="Normal 48" xfId="2279"/>
    <cellStyle name="Normal 480" xfId="2280"/>
    <cellStyle name="Normal 481" xfId="2281"/>
    <cellStyle name="Normal 482" xfId="2282"/>
    <cellStyle name="Normal 483" xfId="2283"/>
    <cellStyle name="Normal 484" xfId="2284"/>
    <cellStyle name="Normal 485" xfId="2285"/>
    <cellStyle name="Normal 486" xfId="2286"/>
    <cellStyle name="Normal 487" xfId="2287"/>
    <cellStyle name="Normal 488" xfId="2288"/>
    <cellStyle name="Normal 489" xfId="2289"/>
    <cellStyle name="Normal 49" xfId="2290"/>
    <cellStyle name="Normal 490" xfId="2291"/>
    <cellStyle name="Normal 491" xfId="2292"/>
    <cellStyle name="Normal 492" xfId="2293"/>
    <cellStyle name="Normal 493" xfId="2294"/>
    <cellStyle name="Normal 494" xfId="2295"/>
    <cellStyle name="Normal 495" xfId="2296"/>
    <cellStyle name="Normal 496" xfId="2297"/>
    <cellStyle name="Normal 497" xfId="2298"/>
    <cellStyle name="Normal 498" xfId="2299"/>
    <cellStyle name="Normal 499" xfId="2300"/>
    <cellStyle name="Normal 5" xfId="2301"/>
    <cellStyle name="Normal 5 2" xfId="2302"/>
    <cellStyle name="Normal 5 2 2" xfId="2303"/>
    <cellStyle name="Normal 5 2 3" xfId="2304"/>
    <cellStyle name="Normal 5 3" xfId="2305"/>
    <cellStyle name="Normal 5 4" xfId="2306"/>
    <cellStyle name="Normal 5 5" xfId="2307"/>
    <cellStyle name="Normal 50" xfId="2308"/>
    <cellStyle name="Normal 500" xfId="2309"/>
    <cellStyle name="Normal 501" xfId="2310"/>
    <cellStyle name="Normal 502" xfId="2311"/>
    <cellStyle name="Normal 503" xfId="2312"/>
    <cellStyle name="Normal 504" xfId="2313"/>
    <cellStyle name="Normal 505" xfId="2314"/>
    <cellStyle name="Normal 506" xfId="2315"/>
    <cellStyle name="Normal 507" xfId="2316"/>
    <cellStyle name="Normal 508" xfId="2317"/>
    <cellStyle name="Normal 509" xfId="2318"/>
    <cellStyle name="Normal 51" xfId="2319"/>
    <cellStyle name="Normal 510" xfId="2320"/>
    <cellStyle name="Normal 511" xfId="2321"/>
    <cellStyle name="Normal 512" xfId="2322"/>
    <cellStyle name="Normal 513" xfId="2323"/>
    <cellStyle name="Normal 514" xfId="2324"/>
    <cellStyle name="Normal 514 2" xfId="2325"/>
    <cellStyle name="Normal 515" xfId="2326"/>
    <cellStyle name="Normal 516" xfId="2327"/>
    <cellStyle name="Normal 517" xfId="2328"/>
    <cellStyle name="Normal 518" xfId="2329"/>
    <cellStyle name="Normal 52" xfId="2330"/>
    <cellStyle name="Normal 53" xfId="2331"/>
    <cellStyle name="Normal 54" xfId="2332"/>
    <cellStyle name="Normal 55" xfId="2333"/>
    <cellStyle name="Normal 56" xfId="2334"/>
    <cellStyle name="Normal 57" xfId="2335"/>
    <cellStyle name="Normal 58" xfId="2336"/>
    <cellStyle name="Normal 59" xfId="2337"/>
    <cellStyle name="Normal 6" xfId="2338"/>
    <cellStyle name="Normal 6 2" xfId="2339"/>
    <cellStyle name="Normal 6 2 2" xfId="2340"/>
    <cellStyle name="Normal 6 2 2 2" xfId="2341"/>
    <cellStyle name="Normal 6 2 2 3" xfId="2342"/>
    <cellStyle name="Normal 6 2 2 3 2" xfId="2343"/>
    <cellStyle name="Normal 6 2 2 3 3" xfId="2344"/>
    <cellStyle name="Normal 6 2 2 3 4" xfId="2345"/>
    <cellStyle name="Normal 6 2 2 4" xfId="2346"/>
    <cellStyle name="Normal 6 2 3" xfId="2347"/>
    <cellStyle name="Normal 6 2 4" xfId="2348"/>
    <cellStyle name="Normal 6 2 5" xfId="2349"/>
    <cellStyle name="Normal 6 3" xfId="2350"/>
    <cellStyle name="Normal 6 4" xfId="2351"/>
    <cellStyle name="Normal 6 4 2" xfId="2352"/>
    <cellStyle name="Normal 6 4 3" xfId="2353"/>
    <cellStyle name="Normal 6 5" xfId="2354"/>
    <cellStyle name="Normal 6 6" xfId="2355"/>
    <cellStyle name="Normal 6_Long An thuy loi" xfId="2356"/>
    <cellStyle name="Normal 60" xfId="2357"/>
    <cellStyle name="Normal 61" xfId="2358"/>
    <cellStyle name="Normal 62" xfId="2359"/>
    <cellStyle name="Normal 63" xfId="2360"/>
    <cellStyle name="Normal 64" xfId="2361"/>
    <cellStyle name="Normal 65" xfId="2362"/>
    <cellStyle name="Normal 66" xfId="2363"/>
    <cellStyle name="Normal 67" xfId="2364"/>
    <cellStyle name="Normal 68" xfId="2365"/>
    <cellStyle name="Normal 69" xfId="2366"/>
    <cellStyle name="Normal 7" xfId="2367"/>
    <cellStyle name="Normal 7 2" xfId="2368"/>
    <cellStyle name="Normal 7 2 2" xfId="2369"/>
    <cellStyle name="Normal 7 2 3" xfId="2370"/>
    <cellStyle name="Normal 7 3" xfId="2371"/>
    <cellStyle name="Normal 7 4" xfId="2372"/>
    <cellStyle name="Normal 7 5" xfId="2373"/>
    <cellStyle name="Normal 70" xfId="2374"/>
    <cellStyle name="Normal 71" xfId="2375"/>
    <cellStyle name="Normal 72" xfId="2376"/>
    <cellStyle name="Normal 73" xfId="2377"/>
    <cellStyle name="Normal 74" xfId="2378"/>
    <cellStyle name="Normal 75" xfId="2379"/>
    <cellStyle name="Normal 76" xfId="2380"/>
    <cellStyle name="Normal 77" xfId="2381"/>
    <cellStyle name="Normal 78" xfId="2382"/>
    <cellStyle name="Normal 79" xfId="2383"/>
    <cellStyle name="Normal 8" xfId="2384"/>
    <cellStyle name="Normal 80" xfId="2385"/>
    <cellStyle name="Normal 81" xfId="2386"/>
    <cellStyle name="Normal 82" xfId="2387"/>
    <cellStyle name="Normal 83" xfId="2388"/>
    <cellStyle name="Normal 84" xfId="2389"/>
    <cellStyle name="Normal 85" xfId="2390"/>
    <cellStyle name="Normal 86" xfId="2391"/>
    <cellStyle name="Normal 87" xfId="2392"/>
    <cellStyle name="Normal 88" xfId="2393"/>
    <cellStyle name="Normal 89" xfId="2394"/>
    <cellStyle name="Normal 9" xfId="2395"/>
    <cellStyle name="Normal 9 2" xfId="2396"/>
    <cellStyle name="Normal 9 3" xfId="2397"/>
    <cellStyle name="Normal 9 4" xfId="2398"/>
    <cellStyle name="Normal 9 5" xfId="2399"/>
    <cellStyle name="Normal 9_BieuHD2016-2020Tquang2(OK)" xfId="2400"/>
    <cellStyle name="Normal 90" xfId="2401"/>
    <cellStyle name="Normal 91" xfId="2402"/>
    <cellStyle name="Normal 92" xfId="2403"/>
    <cellStyle name="Normal 93" xfId="2404"/>
    <cellStyle name="Normal 94" xfId="2405"/>
    <cellStyle name="Normal 95" xfId="2406"/>
    <cellStyle name="Normal 96" xfId="2407"/>
    <cellStyle name="Normal 97" xfId="2408"/>
    <cellStyle name="Normal 98" xfId="2409"/>
    <cellStyle name="Normal 99" xfId="2410"/>
    <cellStyle name="Normal_Bang TH cac nguon von du kien 2016 - 2020(lanh)" xfId="4"/>
    <cellStyle name="Normal_Bieu mau (CV )" xfId="3"/>
    <cellStyle name="Normal_Bieu XDCB Phat trien KT-XH nam 2011" xfId="5"/>
    <cellStyle name="Normal1" xfId="2411"/>
    <cellStyle name="Normal1 2" xfId="2412"/>
    <cellStyle name="Normal1 3" xfId="2413"/>
    <cellStyle name="Normal1 4" xfId="2414"/>
    <cellStyle name="Normal8" xfId="2415"/>
    <cellStyle name="Normal8 2" xfId="2416"/>
    <cellStyle name="Normale_ PESO ELETTR." xfId="2417"/>
    <cellStyle name="Normalny_Cennik obowiazuje od 06-08-2001 r (1)" xfId="2418"/>
    <cellStyle name="Note 2" xfId="2419"/>
    <cellStyle name="Note 2 2" xfId="2420"/>
    <cellStyle name="Note 2 3" xfId="2421"/>
    <cellStyle name="Note 3" xfId="2422"/>
    <cellStyle name="Note 4" xfId="2423"/>
    <cellStyle name="nga" xfId="2424"/>
    <cellStyle name="nga 2" xfId="2425"/>
    <cellStyle name="Ò_x000d_Normal_123569" xfId="2426"/>
    <cellStyle name="Œ…‹æØ‚è [0.00]_laroux" xfId="2427"/>
    <cellStyle name="Œ…‹æØ‚è_laroux" xfId="2428"/>
    <cellStyle name="oft Excel]_x000d__x000a_Comment=open=/f ‚ðw’è‚·‚é‚ÆAƒ†[ƒU[’è‹`ŠÖ”‚ðŠÖ”“\‚è•t‚¯‚Ìˆê——‚É“o˜^‚·‚é‚±‚Æ‚ª‚Å‚«‚Ü‚·B_x000d__x000a_Maximized" xfId="2429"/>
    <cellStyle name="oft Excel]_x000d__x000a_Comment=open=/f ‚ðŽw’è‚·‚é‚ÆAƒ†[ƒU[’è‹`ŠÖ”‚ðŠÖ”“\‚è•t‚¯‚Ìˆê——‚É“o˜^‚·‚é‚±‚Æ‚ª‚Å‚«‚Ü‚·B_x000d__x000a_Maximized" xfId="2430"/>
    <cellStyle name="oft Excel]_x000d__x000a_Comment=open=/f ‚ðŽw’è‚·‚é‚ÆAƒ†[ƒU[’è‹`ŠÖ”‚ðŠÖ”“\‚è•t‚¯‚Ìˆê——‚É“o˜^‚·‚é‚±‚Æ‚ª‚Å‚«‚Ü‚·B_x000d__x000a_Maximized 2" xfId="2431"/>
    <cellStyle name="oft Excel]_x000d__x000a_Comment=The open=/f lines load custom functions into the Paste Function list._x000d__x000a_Maximized=2_x000d__x000a_Basics=1_x000d__x000a_A" xfId="2432"/>
    <cellStyle name="oft Excel]_x000d__x000a_Comment=The open=/f lines load custom functions into the Paste Function list._x000d__x000a_Maximized=2_x000d__x000a_Basics=1_x000d__x000a_A 2" xfId="2433"/>
    <cellStyle name="oft Excel]_x000d__x000a_Comment=The open=/f lines load custom functions into the Paste Function list._x000d__x000a_Maximized=2_x000d__x000a_Basics=1_x000d__x000a_A 3" xfId="2434"/>
    <cellStyle name="oft Excel]_x000d__x000a_Comment=The open=/f lines load custom functions into the Paste Function list._x000d__x000a_Maximized=2_x000d__x000a_Basics=1_x000d__x000a_A 4" xfId="2435"/>
    <cellStyle name="oft Excel]_x000d__x000a_Comment=The open=/f lines load custom functions into the Paste Function list._x000d__x000a_Maximized=3_x000d__x000a_Basics=1_x000d__x000a_A" xfId="2436"/>
    <cellStyle name="oft Excel]_x000d__x000a_Comment=The open=/f lines load custom functions into the Paste Function list._x000d__x000a_Maximized=3_x000d__x000a_Basics=1_x000d__x000a_A 2" xfId="2437"/>
    <cellStyle name="oft Excel]_x000d__x000a_Comment=The open=/f lines load custom functions into the Paste Function list._x000d__x000a_Maximized=3_x000d__x000a_Basics=1_x000d__x000a_A 3" xfId="2438"/>
    <cellStyle name="omma [0]_Mktg Prog" xfId="2439"/>
    <cellStyle name="ormal_Sheet1_1" xfId="2440"/>
    <cellStyle name="Output 2" xfId="2441"/>
    <cellStyle name="Output 2 2" xfId="2442"/>
    <cellStyle name="Output 2 3" xfId="2443"/>
    <cellStyle name="Output 3" xfId="2444"/>
    <cellStyle name="Output 4" xfId="2445"/>
    <cellStyle name="Pattern" xfId="2446"/>
    <cellStyle name="Pattern 2" xfId="2447"/>
    <cellStyle name="per.style" xfId="2448"/>
    <cellStyle name="Percent" xfId="2" builtinId="5"/>
    <cellStyle name="Percent [0]" xfId="2449"/>
    <cellStyle name="Percent [0] 2" xfId="2450"/>
    <cellStyle name="Percent [00]" xfId="2451"/>
    <cellStyle name="Percent [00] 2" xfId="2452"/>
    <cellStyle name="Percent [2]" xfId="2453"/>
    <cellStyle name="Percent [2] 2" xfId="2454"/>
    <cellStyle name="Percent 10" xfId="8"/>
    <cellStyle name="Percent 100" xfId="2455"/>
    <cellStyle name="Percent 101" xfId="2456"/>
    <cellStyle name="Percent 11" xfId="2457"/>
    <cellStyle name="Percent 12" xfId="2458"/>
    <cellStyle name="Percent 13" xfId="2459"/>
    <cellStyle name="Percent 14" xfId="2460"/>
    <cellStyle name="Percent 15" xfId="2461"/>
    <cellStyle name="Percent 16" xfId="2462"/>
    <cellStyle name="Percent 17" xfId="2463"/>
    <cellStyle name="Percent 18" xfId="2464"/>
    <cellStyle name="Percent 19" xfId="2465"/>
    <cellStyle name="Percent 2" xfId="2466"/>
    <cellStyle name="Percent 20" xfId="2467"/>
    <cellStyle name="Percent 21" xfId="2468"/>
    <cellStyle name="Percent 22" xfId="2469"/>
    <cellStyle name="Percent 23" xfId="2470"/>
    <cellStyle name="Percent 24" xfId="2471"/>
    <cellStyle name="Percent 25" xfId="2472"/>
    <cellStyle name="Percent 26" xfId="2473"/>
    <cellStyle name="Percent 27" xfId="2474"/>
    <cellStyle name="Percent 28" xfId="2475"/>
    <cellStyle name="Percent 29" xfId="2476"/>
    <cellStyle name="Percent 3" xfId="2477"/>
    <cellStyle name="Percent 30" xfId="2478"/>
    <cellStyle name="Percent 31" xfId="2479"/>
    <cellStyle name="Percent 32" xfId="2480"/>
    <cellStyle name="Percent 33" xfId="2481"/>
    <cellStyle name="Percent 34" xfId="2482"/>
    <cellStyle name="Percent 35" xfId="2483"/>
    <cellStyle name="Percent 36" xfId="2484"/>
    <cellStyle name="Percent 37" xfId="2485"/>
    <cellStyle name="Percent 38" xfId="2486"/>
    <cellStyle name="Percent 39" xfId="2487"/>
    <cellStyle name="Percent 4" xfId="2488"/>
    <cellStyle name="Percent 40" xfId="2489"/>
    <cellStyle name="Percent 41" xfId="2490"/>
    <cellStyle name="Percent 42" xfId="2491"/>
    <cellStyle name="Percent 43" xfId="2492"/>
    <cellStyle name="Percent 44" xfId="2493"/>
    <cellStyle name="Percent 45" xfId="2494"/>
    <cellStyle name="Percent 46" xfId="2495"/>
    <cellStyle name="Percent 47" xfId="2496"/>
    <cellStyle name="Percent 48" xfId="2497"/>
    <cellStyle name="Percent 49" xfId="2498"/>
    <cellStyle name="Percent 5" xfId="2499"/>
    <cellStyle name="Percent 50" xfId="2500"/>
    <cellStyle name="Percent 51" xfId="2501"/>
    <cellStyle name="Percent 52" xfId="2502"/>
    <cellStyle name="Percent 53" xfId="2503"/>
    <cellStyle name="Percent 54" xfId="2504"/>
    <cellStyle name="Percent 55" xfId="2505"/>
    <cellStyle name="Percent 56" xfId="2506"/>
    <cellStyle name="Percent 57" xfId="2507"/>
    <cellStyle name="Percent 58" xfId="2508"/>
    <cellStyle name="Percent 59" xfId="2509"/>
    <cellStyle name="Percent 6" xfId="2510"/>
    <cellStyle name="Percent 60" xfId="2511"/>
    <cellStyle name="Percent 61" xfId="2512"/>
    <cellStyle name="Percent 62" xfId="2513"/>
    <cellStyle name="Percent 63" xfId="2514"/>
    <cellStyle name="Percent 64" xfId="2515"/>
    <cellStyle name="Percent 65" xfId="2516"/>
    <cellStyle name="Percent 66" xfId="2517"/>
    <cellStyle name="Percent 67" xfId="2518"/>
    <cellStyle name="Percent 68" xfId="2519"/>
    <cellStyle name="Percent 69" xfId="2520"/>
    <cellStyle name="Percent 7" xfId="2521"/>
    <cellStyle name="Percent 70" xfId="2522"/>
    <cellStyle name="Percent 71" xfId="2523"/>
    <cellStyle name="Percent 72" xfId="2524"/>
    <cellStyle name="Percent 73" xfId="2525"/>
    <cellStyle name="Percent 74" xfId="2526"/>
    <cellStyle name="Percent 75" xfId="2527"/>
    <cellStyle name="Percent 76" xfId="2528"/>
    <cellStyle name="Percent 77" xfId="2529"/>
    <cellStyle name="Percent 78" xfId="2530"/>
    <cellStyle name="Percent 79" xfId="2531"/>
    <cellStyle name="Percent 8" xfId="2532"/>
    <cellStyle name="Percent 8 2" xfId="2533"/>
    <cellStyle name="Percent 8 3" xfId="2534"/>
    <cellStyle name="Percent 8 3 2" xfId="2535"/>
    <cellStyle name="Percent 80" xfId="2536"/>
    <cellStyle name="Percent 81" xfId="2537"/>
    <cellStyle name="Percent 82" xfId="2538"/>
    <cellStyle name="Percent 83" xfId="2539"/>
    <cellStyle name="Percent 84" xfId="2540"/>
    <cellStyle name="Percent 85" xfId="2541"/>
    <cellStyle name="Percent 86" xfId="2542"/>
    <cellStyle name="Percent 87" xfId="2543"/>
    <cellStyle name="Percent 88" xfId="2544"/>
    <cellStyle name="Percent 89" xfId="2545"/>
    <cellStyle name="Percent 9" xfId="2546"/>
    <cellStyle name="Percent 9 2" xfId="2547"/>
    <cellStyle name="Percent 9 3" xfId="2548"/>
    <cellStyle name="Percent 9 3 2" xfId="2549"/>
    <cellStyle name="Percent 90" xfId="2550"/>
    <cellStyle name="Percent 91" xfId="2551"/>
    <cellStyle name="Percent 92" xfId="2552"/>
    <cellStyle name="Percent 93" xfId="2553"/>
    <cellStyle name="Percent 94" xfId="2554"/>
    <cellStyle name="Percent 95" xfId="2555"/>
    <cellStyle name="Percent 96" xfId="2556"/>
    <cellStyle name="Percent 97" xfId="2557"/>
    <cellStyle name="Percent 98" xfId="2558"/>
    <cellStyle name="Percent 99" xfId="2559"/>
    <cellStyle name="PERCENTAGE" xfId="2560"/>
    <cellStyle name="PERCENTAGE 2" xfId="2561"/>
    <cellStyle name="PrePop Currency (0)" xfId="2562"/>
    <cellStyle name="PrePop Currency (0) 2" xfId="2563"/>
    <cellStyle name="PrePop Currency (2)" xfId="2564"/>
    <cellStyle name="PrePop Currency (2) 2" xfId="2565"/>
    <cellStyle name="PrePop Units (0)" xfId="2566"/>
    <cellStyle name="PrePop Units (0) 2" xfId="2567"/>
    <cellStyle name="PrePop Units (1)" xfId="2568"/>
    <cellStyle name="PrePop Units (1) 2" xfId="2569"/>
    <cellStyle name="PrePop Units (2)" xfId="2570"/>
    <cellStyle name="PrePop Units (2) 2" xfId="2571"/>
    <cellStyle name="pricing" xfId="2572"/>
    <cellStyle name="pricing 2" xfId="2573"/>
    <cellStyle name="PSChar" xfId="2574"/>
    <cellStyle name="PSChar 2" xfId="2575"/>
    <cellStyle name="PSHeading" xfId="2576"/>
    <cellStyle name="PSHeading 2" xfId="2577"/>
    <cellStyle name="regstoresfromspecstores" xfId="2578"/>
    <cellStyle name="regstoresfromspecstores 2" xfId="2579"/>
    <cellStyle name="RevList" xfId="2580"/>
    <cellStyle name="RevList 2" xfId="2581"/>
    <cellStyle name="rlink_tiªn l­în_x001b_Hyperlink_TONG HOP KINH PHI" xfId="2582"/>
    <cellStyle name="rmal_ADAdot" xfId="2583"/>
    <cellStyle name="S—_x0008_" xfId="2584"/>
    <cellStyle name="s]_x000d__x000a_spooler=yes_x000d__x000a_load=_x000d__x000a_Beep=yes_x000d__x000a_NullPort=None_x000d__x000a_BorderWidth=3_x000d__x000a_CursorBlinkRate=1200_x000d__x000a_DoubleClickSpeed=452_x000d__x000a_Programs=co" xfId="2585"/>
    <cellStyle name="s]_x000d__x000a_spooler=yes_x000d__x000a_load=_x000d__x000a_Beep=yes_x000d__x000a_NullPort=None_x000d__x000a_BorderWidth=3_x000d__x000a_CursorBlinkRate=1200_x000d__x000a_DoubleClickSpeed=452_x000d__x000a_Programs=co 2" xfId="2586"/>
    <cellStyle name="s]_x000d__x000a_spooler=yes_x000d__x000a_load=_x000d__x000a_Beep=yes_x000d__x000a_NullPort=None_x000d__x000a_BorderWidth=3_x000d__x000a_CursorBlinkRate=1200_x000d__x000a_DoubleClickSpeed=452_x000d__x000a_Programs=co 3" xfId="2587"/>
    <cellStyle name="SAPBEXaggData" xfId="2588"/>
    <cellStyle name="SAPBEXaggDataEmph" xfId="2589"/>
    <cellStyle name="SAPBEXaggDataEmph 2" xfId="2590"/>
    <cellStyle name="SAPBEXaggItem" xfId="2591"/>
    <cellStyle name="SAPBEXchaText" xfId="2592"/>
    <cellStyle name="SAPBEXexcBad7" xfId="2593"/>
    <cellStyle name="SAPBEXexcBad8" xfId="2594"/>
    <cellStyle name="SAPBEXexcBad9" xfId="2595"/>
    <cellStyle name="SAPBEXexcCritical4" xfId="2596"/>
    <cellStyle name="SAPBEXexcCritical5" xfId="2597"/>
    <cellStyle name="SAPBEXexcCritical6" xfId="2598"/>
    <cellStyle name="SAPBEXexcGood1" xfId="2599"/>
    <cellStyle name="SAPBEXexcGood2" xfId="2600"/>
    <cellStyle name="SAPBEXexcGood3" xfId="2601"/>
    <cellStyle name="SAPBEXfilterDrill" xfId="2602"/>
    <cellStyle name="SAPBEXfilterItem" xfId="2603"/>
    <cellStyle name="SAPBEXfilterText" xfId="2604"/>
    <cellStyle name="SAPBEXformats" xfId="2605"/>
    <cellStyle name="SAPBEXheaderItem" xfId="2606"/>
    <cellStyle name="SAPBEXheaderText" xfId="2607"/>
    <cellStyle name="SAPBEXresData" xfId="2608"/>
    <cellStyle name="SAPBEXresDataEmph" xfId="2609"/>
    <cellStyle name="SAPBEXresItem" xfId="2610"/>
    <cellStyle name="SAPBEXstdData" xfId="2611"/>
    <cellStyle name="SAPBEXstdDataEmph" xfId="2612"/>
    <cellStyle name="SAPBEXstdItem" xfId="2613"/>
    <cellStyle name="SAPBEXtitle" xfId="2614"/>
    <cellStyle name="SAPBEXtitle 2" xfId="2615"/>
    <cellStyle name="SAPBEXundefined" xfId="2616"/>
    <cellStyle name="serJet 1200 Series PCL 6" xfId="2617"/>
    <cellStyle name="serJet 1200 Series PCL 6 2" xfId="2618"/>
    <cellStyle name="SHADEDSTORES" xfId="2619"/>
    <cellStyle name="SHADEDSTORES 2" xfId="2620"/>
    <cellStyle name="songuyen" xfId="2621"/>
    <cellStyle name="specstores" xfId="2622"/>
    <cellStyle name="specstores 2" xfId="2623"/>
    <cellStyle name="Standard_AAbgleich" xfId="2624"/>
    <cellStyle name="STTDG" xfId="2625"/>
    <cellStyle name="STTDG 2" xfId="2626"/>
    <cellStyle name="style" xfId="2627"/>
    <cellStyle name="Style 1" xfId="2628"/>
    <cellStyle name="Style 1 2" xfId="2629"/>
    <cellStyle name="Style 1 3" xfId="2630"/>
    <cellStyle name="Style 1 4" xfId="2631"/>
    <cellStyle name="Style 10" xfId="2632"/>
    <cellStyle name="Style 10 2" xfId="2633"/>
    <cellStyle name="Style 11" xfId="2634"/>
    <cellStyle name="Style 12" xfId="2635"/>
    <cellStyle name="Style 13" xfId="2636"/>
    <cellStyle name="Style 14" xfId="2637"/>
    <cellStyle name="Style 15" xfId="2638"/>
    <cellStyle name="Style 16" xfId="2639"/>
    <cellStyle name="Style 17" xfId="2640"/>
    <cellStyle name="Style 18" xfId="2641"/>
    <cellStyle name="Style 19" xfId="2642"/>
    <cellStyle name="Style 2" xfId="2643"/>
    <cellStyle name="Style 20" xfId="2644"/>
    <cellStyle name="Style 21" xfId="2645"/>
    <cellStyle name="Style 22" xfId="2646"/>
    <cellStyle name="Style 23" xfId="2647"/>
    <cellStyle name="Style 23 2" xfId="2648"/>
    <cellStyle name="Style 24" xfId="2649"/>
    <cellStyle name="Style 24 2" xfId="2650"/>
    <cellStyle name="Style 3" xfId="2651"/>
    <cellStyle name="Style 4" xfId="2652"/>
    <cellStyle name="Style 5" xfId="2653"/>
    <cellStyle name="Style 6" xfId="2654"/>
    <cellStyle name="Style 7" xfId="2655"/>
    <cellStyle name="Style 8" xfId="2656"/>
    <cellStyle name="Style 9" xfId="2657"/>
    <cellStyle name="subhead" xfId="2658"/>
    <cellStyle name="subhead 2" xfId="2659"/>
    <cellStyle name="subhead 3" xfId="2660"/>
    <cellStyle name="subhead 4" xfId="2661"/>
    <cellStyle name="Subtotal" xfId="2662"/>
    <cellStyle name="Subtotal 2" xfId="2663"/>
    <cellStyle name="symbol" xfId="2664"/>
    <cellStyle name="symbol 2" xfId="2665"/>
    <cellStyle name="T" xfId="2666"/>
    <cellStyle name="T 2" xfId="2667"/>
    <cellStyle name="T 3" xfId="2668"/>
    <cellStyle name="T 4" xfId="2669"/>
    <cellStyle name="T_BBTNG-06" xfId="2670"/>
    <cellStyle name="T_BBTNG-06 2" xfId="2671"/>
    <cellStyle name="T_Book1" xfId="2672"/>
    <cellStyle name="T_Book1 2" xfId="2673"/>
    <cellStyle name="T_Book1_Hang Tom goi9 9-07(Cau 12 sua)" xfId="2674"/>
    <cellStyle name="T_Book1_Hang Tom goi9 9-07(Cau 12 sua) 2" xfId="2675"/>
    <cellStyle name="T_Book1_Khoi luong chinh Hang Tom" xfId="2676"/>
    <cellStyle name="T_Book1_Khoi luong chinh Hang Tom 2" xfId="2677"/>
    <cellStyle name="T_du toan dieu chinh  20-8-2006" xfId="2678"/>
    <cellStyle name="T_du toan dieu chinh  20-8-2006 2" xfId="2679"/>
    <cellStyle name="T_Me_Tri_6_07" xfId="2680"/>
    <cellStyle name="T_Me_Tri_6_07 2" xfId="2681"/>
    <cellStyle name="T_N2 thay dat (N1-1)" xfId="2682"/>
    <cellStyle name="T_N2 thay dat (N1-1) 2" xfId="2683"/>
    <cellStyle name="T_Seagame(BTL)" xfId="2684"/>
    <cellStyle name="T_Seagame(BTL) 2" xfId="2685"/>
    <cellStyle name="T_tham_tra_du_toan" xfId="2686"/>
    <cellStyle name="T_tham_tra_du_toan 2" xfId="2687"/>
    <cellStyle name="T_ÿÿÿÿÿ" xfId="2688"/>
    <cellStyle name="T_ÿÿÿÿÿ 2" xfId="2689"/>
    <cellStyle name="Text Indent A" xfId="2690"/>
    <cellStyle name="Text Indent A 2" xfId="2691"/>
    <cellStyle name="Text Indent B" xfId="2692"/>
    <cellStyle name="Text Indent B 2" xfId="2693"/>
    <cellStyle name="Text Indent C" xfId="2694"/>
    <cellStyle name="Text Indent C 2" xfId="2695"/>
    <cellStyle name="Times New Roman" xfId="2696"/>
    <cellStyle name="tit1" xfId="2697"/>
    <cellStyle name="tit1 2" xfId="2698"/>
    <cellStyle name="tit2" xfId="2699"/>
    <cellStyle name="tit2 2" xfId="2700"/>
    <cellStyle name="tit3" xfId="2701"/>
    <cellStyle name="tit3 2" xfId="2702"/>
    <cellStyle name="tit4" xfId="2703"/>
    <cellStyle name="tit4 2" xfId="2704"/>
    <cellStyle name="Title 2" xfId="2705"/>
    <cellStyle name="Title 2 2" xfId="2706"/>
    <cellStyle name="Title 2 3" xfId="2707"/>
    <cellStyle name="Title 3" xfId="2708"/>
    <cellStyle name="Title 4" xfId="2709"/>
    <cellStyle name="Tongcong" xfId="2710"/>
    <cellStyle name="Tongcong 2" xfId="2711"/>
    <cellStyle name="Total 2" xfId="2712"/>
    <cellStyle name="Total 2 2" xfId="2713"/>
    <cellStyle name="Total 2 3" xfId="2714"/>
    <cellStyle name="Total 3" xfId="2715"/>
    <cellStyle name="Total 4" xfId="2716"/>
    <cellStyle name="Tusental (0)_pldt" xfId="2717"/>
    <cellStyle name="Tusental_pldt" xfId="2718"/>
    <cellStyle name="th" xfId="2719"/>
    <cellStyle name="th 2" xfId="2720"/>
    <cellStyle name="th 3" xfId="2721"/>
    <cellStyle name="th 4" xfId="2722"/>
    <cellStyle name="than" xfId="2723"/>
    <cellStyle name="þ_x001d_ð¤_x000c_¯þ_x0014__x000d_¨þU_x0001_À_x0004_ _x0015__x000f__x0001__x0001_" xfId="2724"/>
    <cellStyle name="þ_x001d_ð¤_x000c_¯þ_x0014__x000d_¨þU_x0001_À_x0004_ _x0015__x000f__x0001__x0001_ 2" xfId="2725"/>
    <cellStyle name="þ_x001d_ð·_x000c_æþ'_x000d_ßþU_x0001_Ø_x0005_ü_x0014__x0007__x0001__x0001_" xfId="2726"/>
    <cellStyle name="þ_x001d_ð·_x000c_æþ'_x000d_ßþU_x0001_Ø_x0005_ü_x0014__x0007__x0001__x0001_ 2" xfId="2727"/>
    <cellStyle name="þ_x001d_ð·_x000c_æþ'_x000d_ßþU_x0001_Ø_x0005_ü_x0014__x0007__x0001__x0001_ 3" xfId="2728"/>
    <cellStyle name="þ_x001d_ð·_x000c_æþ'_x000d_ßþU_x0001_Ø_x0005_ü_x0014__x0007__x0001__x0001_ 4" xfId="2729"/>
    <cellStyle name="þ_x001d_ðÇ%Uý—&amp;Hý9_x0008_Ÿ s_x000a__x0007__x0001__x0001_" xfId="2730"/>
    <cellStyle name="þ_x001d_ðK_x000c_Fý_x001b__x000d_9ýU_x0001_Ð_x0008_¦)_x0007__x0001__x0001_" xfId="2731"/>
    <cellStyle name="thuong-10" xfId="2732"/>
    <cellStyle name="thuong-10 2" xfId="2733"/>
    <cellStyle name="thuong-11" xfId="2734"/>
    <cellStyle name="thuong-11 2" xfId="2735"/>
    <cellStyle name="Thuyet minh" xfId="2736"/>
    <cellStyle name="Thuyet minh 2" xfId="2737"/>
    <cellStyle name="Valuta (0)_CALPREZZ" xfId="2738"/>
    <cellStyle name="Valuta_ PESO ELETTR." xfId="2739"/>
    <cellStyle name="viet" xfId="2740"/>
    <cellStyle name="viet 2" xfId="2741"/>
    <cellStyle name="viet 3" xfId="2742"/>
    <cellStyle name="viet 4" xfId="2743"/>
    <cellStyle name="viet2" xfId="2744"/>
    <cellStyle name="viet2 2" xfId="2745"/>
    <cellStyle name="viet2 3" xfId="2746"/>
    <cellStyle name="viet2 4" xfId="2747"/>
    <cellStyle name="VN new romanNormal" xfId="2748"/>
    <cellStyle name="Vn Time 13" xfId="2749"/>
    <cellStyle name="Vn Time 13 2" xfId="2750"/>
    <cellStyle name="Vn Time 14" xfId="2751"/>
    <cellStyle name="Vn Time 14 2" xfId="2752"/>
    <cellStyle name="VN time new roman" xfId="2753"/>
    <cellStyle name="vnbo" xfId="2754"/>
    <cellStyle name="vnbo 2" xfId="2755"/>
    <cellStyle name="vntxt1" xfId="2756"/>
    <cellStyle name="vntxt1 2" xfId="2757"/>
    <cellStyle name="vntxt2" xfId="2758"/>
    <cellStyle name="vntxt2 2" xfId="2759"/>
    <cellStyle name="vnhead1" xfId="2760"/>
    <cellStyle name="vnhead1 2" xfId="2761"/>
    <cellStyle name="vnhead2" xfId="2762"/>
    <cellStyle name="vnhead2 2" xfId="2763"/>
    <cellStyle name="vnhead3" xfId="2764"/>
    <cellStyle name="vnhead3 2" xfId="2765"/>
    <cellStyle name="vnhead4" xfId="2766"/>
    <cellStyle name="vnhead4 2" xfId="2767"/>
    <cellStyle name="Währung [0]_ALLE_ITEMS_280800_EV_NL" xfId="2768"/>
    <cellStyle name="Währung_AKE_100N" xfId="2769"/>
    <cellStyle name="Walutowy [0]_Invoices2001Slovakia" xfId="2770"/>
    <cellStyle name="Walutowy_Invoices2001Slovakia" xfId="2771"/>
    <cellStyle name="Warning Text 2" xfId="2772"/>
    <cellStyle name="Warning Text 2 2" xfId="2773"/>
    <cellStyle name="Warning Text 2 3" xfId="2774"/>
    <cellStyle name="Warning Text 3" xfId="2775"/>
    <cellStyle name="Warning Text 4" xfId="2776"/>
    <cellStyle name="xuan" xfId="2777"/>
    <cellStyle name="xuan 2" xfId="2778"/>
    <cellStyle name="xuan 3" xfId="2779"/>
    <cellStyle name="xuan 4" xfId="2780"/>
    <cellStyle name=" [0.00]_ Att. 1- Cover" xfId="2781"/>
    <cellStyle name="_ Att. 1- Cover" xfId="2782"/>
    <cellStyle name="?_ Att. 1- Cover" xfId="2783"/>
    <cellStyle name="똿뗦먛귟 [0.00]_PRODUCT DETAIL Q1" xfId="2784"/>
    <cellStyle name="똿뗦먛귟_PRODUCT DETAIL Q1" xfId="2785"/>
    <cellStyle name="믅됞 [0.00]_PRODUCT DETAIL Q1" xfId="2786"/>
    <cellStyle name="믅됞_PRODUCT DETAIL Q1" xfId="2787"/>
    <cellStyle name="백분율_95" xfId="2788"/>
    <cellStyle name="뷭?_BOOKSHIP" xfId="2789"/>
    <cellStyle name="안건회계법인" xfId="2790"/>
    <cellStyle name="안건회계법인 2" xfId="2791"/>
    <cellStyle name="안건회계법인 3" xfId="2792"/>
    <cellStyle name="안건회계법인 4" xfId="2793"/>
    <cellStyle name="콤마 [ - 유형1" xfId="2794"/>
    <cellStyle name="콤마 [ - 유형2" xfId="2795"/>
    <cellStyle name="콤마 [ - 유형3" xfId="2796"/>
    <cellStyle name="콤마 [ - 유형4" xfId="2797"/>
    <cellStyle name="콤마 [ - 유형5" xfId="2798"/>
    <cellStyle name="콤마 [ - 유형6" xfId="2799"/>
    <cellStyle name="콤마 [ - 유형7" xfId="2800"/>
    <cellStyle name="콤마 [ - 유형8" xfId="2801"/>
    <cellStyle name="콤마 [0]_ 비목별 월별기술 " xfId="2802"/>
    <cellStyle name="콤마_ 비목별 월별기술 " xfId="2803"/>
    <cellStyle name="통화 [0]_1" xfId="2804"/>
    <cellStyle name="통화_1" xfId="2805"/>
    <cellStyle name="표준_ 97년 경영분석(안)" xfId="2806"/>
    <cellStyle name="一般_00Q3902REV.1" xfId="2807"/>
    <cellStyle name="千位分隔_CCTV" xfId="2808"/>
    <cellStyle name="千分位[0]_00Q3902REV.1" xfId="2809"/>
    <cellStyle name="千分位_00Q3902REV.1" xfId="2810"/>
    <cellStyle name="常规_BA" xfId="2811"/>
    <cellStyle name="桁区切り [0.00]_BE-BQ" xfId="2812"/>
    <cellStyle name="桁区切り_BE-BQ" xfId="2813"/>
    <cellStyle name="標準_(A1)BOQ " xfId="2814"/>
    <cellStyle name="貨幣 [0]_00Q3902REV.1" xfId="2815"/>
    <cellStyle name="貨幣[0]_BRE" xfId="2816"/>
    <cellStyle name="貨幣_00Q3902REV.1" xfId="2817"/>
    <cellStyle name="通貨 [0.00]_BE-BQ" xfId="2818"/>
    <cellStyle name="通貨_BE-BQ" xfId="2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553"/>
  <sheetViews>
    <sheetView tabSelected="1" view="pageBreakPreview" topLeftCell="A4" zoomScale="70" zoomScaleNormal="70" zoomScaleSheetLayoutView="70" workbookViewId="0">
      <pane xSplit="2" ySplit="3" topLeftCell="C7" activePane="bottomRight" state="frozen"/>
      <selection activeCell="D374" sqref="D374"/>
      <selection pane="topRight" activeCell="D374" sqref="D374"/>
      <selection pane="bottomLeft" activeCell="D374" sqref="D374"/>
      <selection pane="bottomRight" activeCell="F13" sqref="F13"/>
    </sheetView>
  </sheetViews>
  <sheetFormatPr defaultColWidth="9.140625" defaultRowHeight="16.5"/>
  <cols>
    <col min="1" max="1" width="8.7109375" style="2" customWidth="1"/>
    <col min="2" max="2" width="50.7109375" style="2" customWidth="1"/>
    <col min="3" max="7" width="15.7109375" style="2" customWidth="1"/>
    <col min="8" max="8" width="20.7109375" style="2" customWidth="1"/>
    <col min="9" max="9" width="12" style="1" customWidth="1"/>
    <col min="10" max="10" width="9.140625" style="1"/>
    <col min="11" max="11" width="10.7109375" style="1" bestFit="1" customWidth="1"/>
    <col min="12" max="12" width="9.140625" style="1"/>
    <col min="13" max="13" width="13" style="1" customWidth="1"/>
    <col min="14" max="16" width="15.140625" style="1" customWidth="1"/>
    <col min="17" max="17" width="13.42578125" style="2" customWidth="1"/>
    <col min="18" max="18" width="10.85546875" style="2" customWidth="1"/>
    <col min="19" max="19" width="9.140625" style="2"/>
    <col min="20" max="20" width="12.140625" style="2" customWidth="1"/>
    <col min="21" max="21" width="15.7109375" style="2" customWidth="1"/>
    <col min="22" max="22" width="14.140625" style="2" customWidth="1"/>
    <col min="23" max="23" width="15.85546875" style="2" customWidth="1"/>
    <col min="24" max="24" width="13.42578125" style="2" customWidth="1"/>
    <col min="25" max="16384" width="9.140625" style="2"/>
  </cols>
  <sheetData>
    <row r="1" spans="1:24" ht="39.950000000000003" customHeight="1">
      <c r="A1" s="185" t="s">
        <v>0</v>
      </c>
      <c r="B1" s="185"/>
      <c r="C1" s="185"/>
      <c r="D1" s="185"/>
      <c r="E1" s="185"/>
      <c r="F1" s="185"/>
      <c r="G1" s="185"/>
      <c r="H1" s="185"/>
    </row>
    <row r="2" spans="1:24" ht="60" customHeight="1">
      <c r="A2" s="186" t="s">
        <v>1</v>
      </c>
      <c r="B2" s="186"/>
      <c r="C2" s="186"/>
      <c r="D2" s="186"/>
      <c r="E2" s="186"/>
      <c r="F2" s="186"/>
      <c r="G2" s="186"/>
      <c r="H2" s="186"/>
    </row>
    <row r="3" spans="1:24" ht="37.5" customHeight="1">
      <c r="A3" s="187"/>
      <c r="B3" s="187"/>
      <c r="C3" s="187"/>
      <c r="D3" s="187"/>
      <c r="E3" s="187"/>
      <c r="F3" s="187"/>
      <c r="G3" s="187"/>
      <c r="H3" s="187"/>
    </row>
    <row r="4" spans="1:24" ht="33.75" customHeight="1">
      <c r="C4" s="3"/>
      <c r="D4" s="3"/>
      <c r="E4" s="3"/>
      <c r="F4" s="3"/>
      <c r="G4" s="3"/>
      <c r="H4" s="4" t="s">
        <v>2</v>
      </c>
    </row>
    <row r="5" spans="1:24" ht="39.950000000000003" customHeight="1">
      <c r="A5" s="179" t="s">
        <v>3</v>
      </c>
      <c r="B5" s="179" t="s">
        <v>4</v>
      </c>
      <c r="C5" s="179" t="s">
        <v>5</v>
      </c>
      <c r="D5" s="179" t="s">
        <v>6</v>
      </c>
      <c r="E5" s="179" t="s">
        <v>7</v>
      </c>
      <c r="F5" s="179" t="s">
        <v>8</v>
      </c>
      <c r="G5" s="179" t="s">
        <v>9</v>
      </c>
      <c r="H5" s="179" t="s">
        <v>10</v>
      </c>
      <c r="I5" s="5"/>
      <c r="J5" s="181" t="s">
        <v>11</v>
      </c>
      <c r="K5" s="181"/>
      <c r="L5" s="181"/>
      <c r="M5" s="182" t="s">
        <v>12</v>
      </c>
      <c r="N5" s="183"/>
      <c r="O5" s="182" t="s">
        <v>13</v>
      </c>
      <c r="P5" s="183"/>
      <c r="Q5" s="182" t="s">
        <v>14</v>
      </c>
      <c r="R5" s="184"/>
      <c r="S5" s="184"/>
      <c r="T5" s="184"/>
      <c r="U5" s="184"/>
      <c r="V5" s="184"/>
      <c r="W5" s="183"/>
    </row>
    <row r="6" spans="1:24" ht="39.950000000000003" customHeight="1">
      <c r="A6" s="180"/>
      <c r="B6" s="180"/>
      <c r="C6" s="180"/>
      <c r="D6" s="180"/>
      <c r="E6" s="180"/>
      <c r="F6" s="180"/>
      <c r="G6" s="180"/>
      <c r="H6" s="180"/>
      <c r="I6" s="5" t="s">
        <v>15</v>
      </c>
      <c r="J6" s="5" t="s">
        <v>16</v>
      </c>
      <c r="K6" s="5" t="s">
        <v>17</v>
      </c>
      <c r="L6" s="5" t="s">
        <v>18</v>
      </c>
      <c r="M6" s="5" t="s">
        <v>17</v>
      </c>
      <c r="N6" s="5" t="s">
        <v>18</v>
      </c>
      <c r="O6" s="5" t="s">
        <v>17</v>
      </c>
      <c r="P6" s="5" t="s">
        <v>18</v>
      </c>
      <c r="Q6" s="5" t="s">
        <v>17</v>
      </c>
      <c r="R6" s="5" t="s">
        <v>18</v>
      </c>
      <c r="S6" s="5" t="s">
        <v>19</v>
      </c>
      <c r="T6" s="5" t="s">
        <v>20</v>
      </c>
      <c r="U6" s="5" t="s">
        <v>21</v>
      </c>
      <c r="V6" s="5" t="s">
        <v>22</v>
      </c>
      <c r="W6" s="5" t="s">
        <v>23</v>
      </c>
      <c r="X6" s="5" t="s">
        <v>24</v>
      </c>
    </row>
    <row r="7" spans="1:24" s="12" customFormat="1" ht="39.950000000000003" customHeight="1">
      <c r="A7" s="5"/>
      <c r="B7" s="6" t="s">
        <v>25</v>
      </c>
      <c r="C7" s="7">
        <f>SUM(C8:C24)</f>
        <v>4987087.191048</v>
      </c>
      <c r="D7" s="7">
        <f>SUM(D8:D24)</f>
        <v>3303416.6203270005</v>
      </c>
      <c r="E7" s="7">
        <f>SUM(E8:E24)</f>
        <v>3289967.5419890005</v>
      </c>
      <c r="F7" s="8">
        <f t="shared" ref="F7:F24" si="0">D7/C7</f>
        <v>0.66239399749351713</v>
      </c>
      <c r="G7" s="8">
        <f t="shared" ref="G7:G24" si="1">E7/C7</f>
        <v>0.65969721722423658</v>
      </c>
      <c r="H7" s="9"/>
      <c r="I7" s="10"/>
      <c r="J7" s="10"/>
      <c r="K7" s="10">
        <f>COUNTA(K8:K553)-7</f>
        <v>163</v>
      </c>
      <c r="L7" s="10">
        <f>COUNTA(L8:L553)</f>
        <v>121</v>
      </c>
      <c r="M7" s="7">
        <f t="shared" ref="M7:R7" si="2">SUM(M8:M553)</f>
        <v>3038534</v>
      </c>
      <c r="N7" s="7">
        <f t="shared" si="2"/>
        <v>1479765</v>
      </c>
      <c r="O7" s="7">
        <f t="shared" si="2"/>
        <v>2146200.7448570002</v>
      </c>
      <c r="P7" s="7">
        <f t="shared" si="2"/>
        <v>882113.85529900016</v>
      </c>
      <c r="Q7" s="7">
        <f t="shared" si="2"/>
        <v>2137740.0051140003</v>
      </c>
      <c r="R7" s="7">
        <f t="shared" si="2"/>
        <v>882113.85529900016</v>
      </c>
      <c r="S7" s="11">
        <f>COUNTIF(S8:S553,"x")</f>
        <v>9</v>
      </c>
      <c r="T7" s="11">
        <f>COUNTIF(T8:T553,"x")</f>
        <v>12</v>
      </c>
      <c r="U7" s="7">
        <f>SUM(U8:U553)</f>
        <v>399148</v>
      </c>
      <c r="V7" s="11">
        <f>COUNTIF(V8:V553,"x")</f>
        <v>27</v>
      </c>
      <c r="W7" s="7">
        <f>SUM(W8:W553)</f>
        <v>521893</v>
      </c>
      <c r="X7" s="11">
        <f>COUNTIF(X8:X553,"x")</f>
        <v>27</v>
      </c>
    </row>
    <row r="8" spans="1:24" s="12" customFormat="1" ht="39.950000000000003" customHeight="1">
      <c r="A8" s="13" t="s">
        <v>26</v>
      </c>
      <c r="B8" s="14" t="s">
        <v>27</v>
      </c>
      <c r="C8" s="7">
        <f>C26</f>
        <v>448185</v>
      </c>
      <c r="D8" s="7">
        <f t="shared" ref="D8:E8" si="3">D26</f>
        <v>314728.23501499998</v>
      </c>
      <c r="E8" s="7">
        <f t="shared" si="3"/>
        <v>311914.756742</v>
      </c>
      <c r="F8" s="8">
        <f t="shared" si="0"/>
        <v>0.70222839902049372</v>
      </c>
      <c r="G8" s="8">
        <f t="shared" si="1"/>
        <v>0.69595090585807196</v>
      </c>
      <c r="H8" s="9"/>
      <c r="I8" s="15"/>
      <c r="J8" s="15"/>
      <c r="K8" s="15"/>
      <c r="L8" s="15"/>
      <c r="M8" s="15"/>
      <c r="N8" s="15"/>
      <c r="O8" s="15"/>
      <c r="P8" s="15"/>
    </row>
    <row r="9" spans="1:24" s="12" customFormat="1" ht="39.950000000000003" customHeight="1">
      <c r="A9" s="16" t="s">
        <v>28</v>
      </c>
      <c r="B9" s="17" t="s">
        <v>29</v>
      </c>
      <c r="C9" s="7">
        <f>C82</f>
        <v>205425</v>
      </c>
      <c r="D9" s="7">
        <f t="shared" ref="D9:E9" si="4">D82</f>
        <v>127976.523456</v>
      </c>
      <c r="E9" s="7">
        <f t="shared" si="4"/>
        <v>125484.17182799999</v>
      </c>
      <c r="F9" s="8">
        <f t="shared" si="0"/>
        <v>0.62298417162468056</v>
      </c>
      <c r="G9" s="8">
        <f t="shared" si="1"/>
        <v>0.61085151188024822</v>
      </c>
      <c r="H9" s="9"/>
      <c r="I9" s="15"/>
      <c r="J9" s="15"/>
      <c r="K9" s="15"/>
      <c r="L9" s="15"/>
      <c r="M9" s="15"/>
      <c r="N9" s="15"/>
      <c r="O9" s="15"/>
      <c r="P9" s="15"/>
    </row>
    <row r="10" spans="1:24" s="12" customFormat="1" ht="39.950000000000003" customHeight="1">
      <c r="A10" s="16" t="s">
        <v>30</v>
      </c>
      <c r="B10" s="17" t="s">
        <v>31</v>
      </c>
      <c r="C10" s="7">
        <f>C95</f>
        <v>1525236.8640000001</v>
      </c>
      <c r="D10" s="7">
        <f t="shared" ref="D10:E10" si="5">D95</f>
        <v>1117573.4441370002</v>
      </c>
      <c r="E10" s="7">
        <f t="shared" si="5"/>
        <v>1117541.7720820003</v>
      </c>
      <c r="F10" s="8">
        <f t="shared" si="0"/>
        <v>0.73272123859248672</v>
      </c>
      <c r="G10" s="8">
        <f t="shared" si="1"/>
        <v>0.73270047325711651</v>
      </c>
      <c r="H10" s="9"/>
      <c r="I10" s="15"/>
      <c r="J10" s="15"/>
      <c r="K10" s="15"/>
      <c r="L10" s="15"/>
      <c r="M10" s="15"/>
      <c r="N10" s="15"/>
      <c r="O10" s="15"/>
      <c r="P10" s="15"/>
    </row>
    <row r="11" spans="1:24" s="12" customFormat="1" ht="54.75" customHeight="1">
      <c r="A11" s="16" t="s">
        <v>32</v>
      </c>
      <c r="B11" s="17" t="s">
        <v>33</v>
      </c>
      <c r="C11" s="7">
        <f>C328</f>
        <v>260200</v>
      </c>
      <c r="D11" s="7">
        <f t="shared" ref="D11:E11" si="6">D328</f>
        <v>200194.00749000002</v>
      </c>
      <c r="E11" s="7">
        <f t="shared" si="6"/>
        <v>194398.74492500001</v>
      </c>
      <c r="F11" s="8">
        <f t="shared" si="0"/>
        <v>0.76938511717909308</v>
      </c>
      <c r="G11" s="8">
        <f t="shared" si="1"/>
        <v>0.74711277834358192</v>
      </c>
      <c r="H11" s="9"/>
      <c r="I11" s="15"/>
      <c r="J11" s="15"/>
      <c r="K11" s="15"/>
      <c r="L11" s="15"/>
      <c r="M11" s="15"/>
      <c r="N11" s="15"/>
      <c r="O11" s="15"/>
      <c r="P11" s="15"/>
    </row>
    <row r="12" spans="1:24" s="12" customFormat="1" ht="57.75" customHeight="1">
      <c r="A12" s="16" t="s">
        <v>34</v>
      </c>
      <c r="B12" s="17" t="s">
        <v>35</v>
      </c>
      <c r="C12" s="7">
        <f>C356</f>
        <v>19000</v>
      </c>
      <c r="D12" s="7">
        <f t="shared" ref="D12:E12" si="7">D356</f>
        <v>14760.344824</v>
      </c>
      <c r="E12" s="7">
        <f t="shared" si="7"/>
        <v>14760.344824</v>
      </c>
      <c r="F12" s="8">
        <f t="shared" si="0"/>
        <v>0.77686025389473679</v>
      </c>
      <c r="G12" s="8">
        <f t="shared" si="1"/>
        <v>0.77686025389473679</v>
      </c>
      <c r="H12" s="9"/>
      <c r="I12" s="15"/>
      <c r="J12" s="15"/>
      <c r="K12" s="15"/>
      <c r="L12" s="15"/>
      <c r="M12" s="15"/>
      <c r="N12" s="15"/>
      <c r="O12" s="15"/>
      <c r="P12" s="15"/>
    </row>
    <row r="13" spans="1:24" s="12" customFormat="1" ht="92.25" customHeight="1">
      <c r="A13" s="16" t="s">
        <v>36</v>
      </c>
      <c r="B13" s="17" t="s">
        <v>37</v>
      </c>
      <c r="C13" s="7">
        <f>C361</f>
        <v>37000</v>
      </c>
      <c r="D13" s="7">
        <f t="shared" ref="D13:E13" si="8">D361</f>
        <v>21428.254964</v>
      </c>
      <c r="E13" s="7">
        <f t="shared" si="8"/>
        <v>21428.254964</v>
      </c>
      <c r="F13" s="8">
        <f t="shared" si="0"/>
        <v>0.57914202605405407</v>
      </c>
      <c r="G13" s="8">
        <f t="shared" si="1"/>
        <v>0.57914202605405407</v>
      </c>
      <c r="H13" s="9"/>
      <c r="I13" s="15"/>
      <c r="J13" s="15"/>
      <c r="K13" s="15"/>
      <c r="L13" s="15"/>
      <c r="M13" s="15"/>
      <c r="N13" s="15"/>
      <c r="O13" s="15"/>
      <c r="P13" s="15"/>
    </row>
    <row r="14" spans="1:24" s="12" customFormat="1" ht="44.25" customHeight="1">
      <c r="A14" s="16" t="s">
        <v>38</v>
      </c>
      <c r="B14" s="17" t="s">
        <v>39</v>
      </c>
      <c r="C14" s="7">
        <f>C367</f>
        <v>136025</v>
      </c>
      <c r="D14" s="7">
        <f t="shared" ref="D14:E14" si="9">D367</f>
        <v>72496.665860999987</v>
      </c>
      <c r="E14" s="7">
        <f t="shared" si="9"/>
        <v>72496.665860999987</v>
      </c>
      <c r="F14" s="8">
        <f t="shared" si="0"/>
        <v>0.53296574792133788</v>
      </c>
      <c r="G14" s="8">
        <f t="shared" si="1"/>
        <v>0.53296574792133788</v>
      </c>
      <c r="H14" s="9"/>
      <c r="I14" s="15"/>
      <c r="J14" s="15"/>
      <c r="K14" s="15"/>
      <c r="L14" s="15"/>
      <c r="M14" s="15"/>
      <c r="N14" s="15"/>
      <c r="O14" s="15"/>
      <c r="P14" s="15"/>
    </row>
    <row r="15" spans="1:24" s="12" customFormat="1" ht="60.75" customHeight="1">
      <c r="A15" s="16" t="s">
        <v>40</v>
      </c>
      <c r="B15" s="17" t="s">
        <v>41</v>
      </c>
      <c r="C15" s="7">
        <f>C375</f>
        <v>242474</v>
      </c>
      <c r="D15" s="7">
        <f t="shared" ref="D15:E15" si="10">D375</f>
        <v>109092.45904700001</v>
      </c>
      <c r="E15" s="7">
        <f t="shared" si="10"/>
        <v>109092.45904700001</v>
      </c>
      <c r="F15" s="8">
        <f t="shared" si="0"/>
        <v>0.44991404871037727</v>
      </c>
      <c r="G15" s="8">
        <f t="shared" si="1"/>
        <v>0.44991404871037727</v>
      </c>
      <c r="H15" s="18"/>
      <c r="I15" s="15"/>
      <c r="J15" s="15"/>
      <c r="K15" s="15"/>
      <c r="L15" s="15"/>
      <c r="M15" s="15"/>
      <c r="N15" s="15"/>
      <c r="O15" s="15"/>
      <c r="P15" s="15"/>
    </row>
    <row r="16" spans="1:24" s="12" customFormat="1" ht="60.75" customHeight="1">
      <c r="A16" s="16" t="s">
        <v>42</v>
      </c>
      <c r="B16" s="17" t="s">
        <v>43</v>
      </c>
      <c r="C16" s="7">
        <f>C386</f>
        <v>130000</v>
      </c>
      <c r="D16" s="7">
        <f>D386</f>
        <v>0</v>
      </c>
      <c r="E16" s="7">
        <f>E386</f>
        <v>0</v>
      </c>
      <c r="F16" s="19">
        <f t="shared" si="0"/>
        <v>0</v>
      </c>
      <c r="G16" s="19">
        <f t="shared" si="1"/>
        <v>0</v>
      </c>
      <c r="H16" s="18"/>
      <c r="I16" s="15"/>
      <c r="J16" s="15"/>
      <c r="K16" s="15"/>
      <c r="L16" s="15"/>
      <c r="M16" s="15"/>
      <c r="N16" s="15"/>
      <c r="O16" s="15"/>
      <c r="P16" s="15"/>
    </row>
    <row r="17" spans="1:24" s="12" customFormat="1" ht="60.75" customHeight="1">
      <c r="A17" s="16" t="s">
        <v>44</v>
      </c>
      <c r="B17" s="17" t="s">
        <v>45</v>
      </c>
      <c r="C17" s="7">
        <f>C390</f>
        <v>12715</v>
      </c>
      <c r="D17" s="7">
        <f t="shared" ref="D17:E17" si="11">D390</f>
        <v>11916.528700000001</v>
      </c>
      <c r="E17" s="7">
        <f t="shared" si="11"/>
        <v>11916.528700000001</v>
      </c>
      <c r="F17" s="8">
        <f t="shared" si="0"/>
        <v>0.9372024144710972</v>
      </c>
      <c r="G17" s="8">
        <f t="shared" si="1"/>
        <v>0.9372024144710972</v>
      </c>
      <c r="H17" s="18"/>
      <c r="I17" s="15"/>
      <c r="J17" s="15"/>
      <c r="K17" s="15"/>
      <c r="L17" s="15"/>
      <c r="M17" s="15"/>
      <c r="N17" s="15"/>
      <c r="O17" s="15"/>
      <c r="P17" s="15"/>
    </row>
    <row r="18" spans="1:24" s="12" customFormat="1" ht="60.75" customHeight="1">
      <c r="A18" s="16" t="s">
        <v>46</v>
      </c>
      <c r="B18" s="17" t="s">
        <v>47</v>
      </c>
      <c r="C18" s="7">
        <f>C396</f>
        <v>29647</v>
      </c>
      <c r="D18" s="7">
        <f t="shared" ref="D18:E18" si="12">D396</f>
        <v>22368.324699999997</v>
      </c>
      <c r="E18" s="7">
        <f t="shared" si="12"/>
        <v>22368.324699999997</v>
      </c>
      <c r="F18" s="8">
        <f t="shared" si="0"/>
        <v>0.75448863965999924</v>
      </c>
      <c r="G18" s="8">
        <f t="shared" si="1"/>
        <v>0.75448863965999924</v>
      </c>
      <c r="H18" s="18"/>
      <c r="I18" s="15"/>
      <c r="J18" s="15"/>
      <c r="K18" s="15"/>
      <c r="L18" s="15"/>
      <c r="M18" s="15"/>
      <c r="N18" s="15"/>
      <c r="O18" s="15"/>
      <c r="P18" s="15"/>
    </row>
    <row r="19" spans="1:24" s="12" customFormat="1" ht="60.75" customHeight="1">
      <c r="A19" s="16" t="s">
        <v>48</v>
      </c>
      <c r="B19" s="17" t="s">
        <v>49</v>
      </c>
      <c r="C19" s="7">
        <f>C411</f>
        <v>12000</v>
      </c>
      <c r="D19" s="7">
        <f t="shared" ref="D19:E19" si="13">D411</f>
        <v>11004.704135</v>
      </c>
      <c r="E19" s="7">
        <f t="shared" si="13"/>
        <v>11004.704135</v>
      </c>
      <c r="F19" s="8">
        <f t="shared" si="0"/>
        <v>0.91705867791666662</v>
      </c>
      <c r="G19" s="8">
        <f t="shared" si="1"/>
        <v>0.91705867791666662</v>
      </c>
      <c r="H19" s="18"/>
      <c r="I19" s="15"/>
      <c r="J19" s="15"/>
      <c r="K19" s="15"/>
      <c r="L19" s="15"/>
      <c r="M19" s="15"/>
      <c r="N19" s="15"/>
      <c r="O19" s="15"/>
      <c r="P19" s="15"/>
    </row>
    <row r="20" spans="1:24" s="12" customFormat="1" ht="60.75" customHeight="1">
      <c r="A20" s="16" t="s">
        <v>50</v>
      </c>
      <c r="B20" s="17" t="s">
        <v>51</v>
      </c>
      <c r="C20" s="7">
        <f>C415</f>
        <v>25581</v>
      </c>
      <c r="D20" s="7">
        <f t="shared" ref="D20:E20" si="14">D415</f>
        <v>21850.303329000002</v>
      </c>
      <c r="E20" s="7">
        <f t="shared" si="14"/>
        <v>21850.303329000002</v>
      </c>
      <c r="F20" s="8">
        <f t="shared" si="0"/>
        <v>0.85416142171924481</v>
      </c>
      <c r="G20" s="8">
        <f t="shared" si="1"/>
        <v>0.85416142171924481</v>
      </c>
      <c r="H20" s="18"/>
      <c r="I20" s="15"/>
      <c r="J20" s="15"/>
      <c r="K20" s="15"/>
      <c r="L20" s="15"/>
      <c r="M20" s="15"/>
      <c r="N20" s="15"/>
      <c r="O20" s="15"/>
      <c r="P20" s="15"/>
    </row>
    <row r="21" spans="1:24" s="12" customFormat="1" ht="60.75" customHeight="1">
      <c r="A21" s="16" t="s">
        <v>52</v>
      </c>
      <c r="B21" s="17" t="s">
        <v>53</v>
      </c>
      <c r="C21" s="7">
        <f>C421</f>
        <v>21069.327047999999</v>
      </c>
      <c r="D21" s="7">
        <f t="shared" ref="D21:E21" si="15">D421</f>
        <v>11867.328196999999</v>
      </c>
      <c r="E21" s="7">
        <f t="shared" si="15"/>
        <v>11867.328196999999</v>
      </c>
      <c r="F21" s="8">
        <f t="shared" si="0"/>
        <v>0.56325141139837698</v>
      </c>
      <c r="G21" s="8">
        <f t="shared" si="1"/>
        <v>0.56325141139837698</v>
      </c>
      <c r="H21" s="18"/>
      <c r="I21" s="15"/>
      <c r="J21" s="15"/>
      <c r="K21" s="15"/>
      <c r="L21" s="15"/>
      <c r="M21" s="15"/>
      <c r="N21" s="15"/>
      <c r="O21" s="15"/>
      <c r="P21" s="15"/>
    </row>
    <row r="22" spans="1:24" s="12" customFormat="1" ht="42.75" customHeight="1">
      <c r="A22" s="16" t="s">
        <v>54</v>
      </c>
      <c r="B22" s="17" t="s">
        <v>55</v>
      </c>
      <c r="C22" s="7">
        <f>C429</f>
        <v>1505000</v>
      </c>
      <c r="D22" s="7">
        <f t="shared" ref="D22:E22" si="16">D429</f>
        <v>1104869.3288190002</v>
      </c>
      <c r="E22" s="7">
        <f t="shared" si="16"/>
        <v>1102553.0150020001</v>
      </c>
      <c r="F22" s="8">
        <f t="shared" si="0"/>
        <v>0.73413244439800673</v>
      </c>
      <c r="G22" s="8">
        <f t="shared" si="1"/>
        <v>0.732593365449834</v>
      </c>
      <c r="H22" s="9"/>
      <c r="I22" s="15"/>
      <c r="J22" s="15"/>
      <c r="K22" s="15"/>
      <c r="L22" s="15"/>
      <c r="M22" s="15"/>
      <c r="N22" s="15"/>
      <c r="O22" s="15"/>
      <c r="P22" s="15"/>
    </row>
    <row r="23" spans="1:24" s="12" customFormat="1" ht="41.25" customHeight="1">
      <c r="A23" s="16" t="s">
        <v>56</v>
      </c>
      <c r="B23" s="17" t="s">
        <v>57</v>
      </c>
      <c r="C23" s="7">
        <f>C457</f>
        <v>253671</v>
      </c>
      <c r="D23" s="7">
        <f t="shared" ref="D23:E23" si="17">D457</f>
        <v>53239.239169</v>
      </c>
      <c r="E23" s="7">
        <f t="shared" si="17"/>
        <v>53239.239169</v>
      </c>
      <c r="F23" s="8">
        <f t="shared" si="0"/>
        <v>0.20987514997378495</v>
      </c>
      <c r="G23" s="8">
        <f t="shared" si="1"/>
        <v>0.20987514997378495</v>
      </c>
      <c r="H23" s="9"/>
      <c r="I23" s="15"/>
      <c r="J23" s="15"/>
      <c r="K23" s="15"/>
      <c r="L23" s="15"/>
      <c r="M23" s="15"/>
      <c r="N23" s="15"/>
      <c r="O23" s="15"/>
      <c r="P23" s="15"/>
    </row>
    <row r="24" spans="1:24" s="12" customFormat="1" ht="41.25" customHeight="1">
      <c r="A24" s="16" t="s">
        <v>58</v>
      </c>
      <c r="B24" s="17" t="s">
        <v>59</v>
      </c>
      <c r="C24" s="7">
        <f>C467</f>
        <v>123858</v>
      </c>
      <c r="D24" s="7">
        <f t="shared" ref="D24:E24" si="18">D467</f>
        <v>88050.928484000004</v>
      </c>
      <c r="E24" s="7">
        <f t="shared" si="18"/>
        <v>88050.928484000004</v>
      </c>
      <c r="F24" s="8">
        <f t="shared" si="0"/>
        <v>0.71090223065122971</v>
      </c>
      <c r="G24" s="8">
        <f t="shared" si="1"/>
        <v>0.71090223065122971</v>
      </c>
      <c r="H24" s="9"/>
      <c r="I24" s="15"/>
      <c r="J24" s="15"/>
      <c r="K24" s="15"/>
      <c r="L24" s="15"/>
      <c r="M24" s="15"/>
      <c r="N24" s="15"/>
      <c r="O24" s="15"/>
      <c r="P24" s="15"/>
    </row>
    <row r="25" spans="1:24" s="12" customFormat="1" ht="39.950000000000003" customHeight="1">
      <c r="A25" s="5"/>
      <c r="B25" s="6" t="s">
        <v>60</v>
      </c>
      <c r="C25" s="7"/>
      <c r="D25" s="7"/>
      <c r="E25" s="7"/>
      <c r="F25" s="7"/>
      <c r="G25" s="7"/>
      <c r="H25" s="9"/>
      <c r="I25" s="15"/>
      <c r="J25" s="15"/>
      <c r="K25" s="15"/>
      <c r="L25" s="15"/>
      <c r="M25" s="15"/>
      <c r="N25" s="15"/>
      <c r="O25" s="15"/>
      <c r="P25" s="15"/>
    </row>
    <row r="26" spans="1:24" s="12" customFormat="1" ht="39.950000000000003" customHeight="1">
      <c r="A26" s="13" t="s">
        <v>26</v>
      </c>
      <c r="B26" s="14" t="s">
        <v>27</v>
      </c>
      <c r="C26" s="7">
        <f>SUM(C27,C36)</f>
        <v>448185</v>
      </c>
      <c r="D26" s="7">
        <f t="shared" ref="D26:E26" si="19">SUM(D27,D36)</f>
        <v>314728.23501499998</v>
      </c>
      <c r="E26" s="7">
        <f t="shared" si="19"/>
        <v>311914.756742</v>
      </c>
      <c r="F26" s="8">
        <f>D26/C26</f>
        <v>0.70222839902049372</v>
      </c>
      <c r="G26" s="8">
        <f>E26/C26</f>
        <v>0.69595090585807196</v>
      </c>
      <c r="H26" s="9"/>
      <c r="I26" s="15"/>
      <c r="J26" s="15"/>
      <c r="K26" s="15"/>
      <c r="L26" s="15"/>
      <c r="M26" s="15"/>
      <c r="N26" s="15"/>
      <c r="O26" s="15"/>
      <c r="P26" s="15"/>
    </row>
    <row r="27" spans="1:24" s="21" customFormat="1" ht="48.75" customHeight="1">
      <c r="A27" s="13" t="s">
        <v>61</v>
      </c>
      <c r="B27" s="14" t="s">
        <v>62</v>
      </c>
      <c r="C27" s="7">
        <f>SUM(C28:C35)</f>
        <v>145200</v>
      </c>
      <c r="D27" s="7">
        <f t="shared" ref="D27:E27" si="20">SUM(D28:D35)</f>
        <v>122994.10911699999</v>
      </c>
      <c r="E27" s="7">
        <f t="shared" si="20"/>
        <v>120498.12214999998</v>
      </c>
      <c r="F27" s="8">
        <f>D27/C27</f>
        <v>0.84706686719696955</v>
      </c>
      <c r="G27" s="8">
        <f>E27/C27</f>
        <v>0.82987687431129464</v>
      </c>
      <c r="H27" s="9"/>
      <c r="I27" s="20"/>
      <c r="J27" s="20"/>
      <c r="K27" s="20"/>
      <c r="L27" s="20"/>
      <c r="M27" s="20"/>
      <c r="N27" s="20"/>
      <c r="O27" s="20"/>
      <c r="P27" s="20"/>
    </row>
    <row r="28" spans="1:24" s="21" customFormat="1" ht="33" customHeight="1">
      <c r="A28" s="5"/>
      <c r="B28" s="22" t="s">
        <v>63</v>
      </c>
      <c r="C28" s="23">
        <v>26163</v>
      </c>
      <c r="D28" s="24">
        <v>24537.252453000001</v>
      </c>
      <c r="E28" s="24">
        <v>24537.252453000001</v>
      </c>
      <c r="F28" s="25">
        <f t="shared" ref="F28:F35" si="21">D28/C28</f>
        <v>0.9378608130948286</v>
      </c>
      <c r="G28" s="25">
        <f t="shared" ref="G28:G35" si="22">E28/C28</f>
        <v>0.9378608130948286</v>
      </c>
      <c r="H28" s="9"/>
      <c r="I28" s="20"/>
      <c r="J28" s="20" t="s">
        <v>64</v>
      </c>
      <c r="K28" s="20"/>
      <c r="L28" s="20"/>
      <c r="M28" s="20">
        <f>IF(K28="CT",C28,0)</f>
        <v>0</v>
      </c>
      <c r="N28" s="20">
        <f>IF(L28="KCM",C28,0)</f>
        <v>0</v>
      </c>
      <c r="O28" s="20">
        <f>IF(K28="CT",D28,0)</f>
        <v>0</v>
      </c>
      <c r="P28" s="20">
        <f>IF(L28="KCM",D28,0)</f>
        <v>0</v>
      </c>
      <c r="Q28" s="20">
        <f>IF(K28="CT",E28,0)</f>
        <v>0</v>
      </c>
      <c r="R28" s="20">
        <f>IF(L28="KCM",E28,0)</f>
        <v>0</v>
      </c>
      <c r="S28" s="20" t="str">
        <f>IF(AND(K28="CT",G28=0%),"x"," ")</f>
        <v xml:space="preserve"> </v>
      </c>
      <c r="T28" s="20" t="str">
        <f>IF(AND(K28="CT",0%&lt;G28,G28&lt;30%),"x"," ")</f>
        <v xml:space="preserve"> </v>
      </c>
      <c r="U28" s="20">
        <f>IF(T28="x",C28,0)</f>
        <v>0</v>
      </c>
      <c r="V28" s="20" t="str">
        <f>IF(AND(K28="CT",30%&lt;G28,G28&lt;60%),"x"," ")</f>
        <v xml:space="preserve"> </v>
      </c>
      <c r="W28" s="20">
        <f>IF(V28="x",C28,0)</f>
        <v>0</v>
      </c>
      <c r="X28" s="20" t="str">
        <f>IF(AND(0%&lt;G28,G28&lt;40%),"x"," ")</f>
        <v xml:space="preserve"> </v>
      </c>
    </row>
    <row r="29" spans="1:24" s="21" customFormat="1" ht="33" customHeight="1">
      <c r="A29" s="5"/>
      <c r="B29" s="22" t="s">
        <v>65</v>
      </c>
      <c r="C29" s="23">
        <v>17702</v>
      </c>
      <c r="D29" s="24">
        <v>15840.997266</v>
      </c>
      <c r="E29" s="24">
        <v>15840.997266</v>
      </c>
      <c r="F29" s="25">
        <f t="shared" si="21"/>
        <v>0.89487048164049265</v>
      </c>
      <c r="G29" s="25">
        <f t="shared" si="22"/>
        <v>0.89487048164049265</v>
      </c>
      <c r="H29" s="9"/>
      <c r="I29" s="20"/>
      <c r="J29" s="20" t="s">
        <v>64</v>
      </c>
      <c r="K29" s="20"/>
      <c r="L29" s="20"/>
      <c r="M29" s="20">
        <f t="shared" ref="M29:M35" si="23">IF(K29="CT",C29,0)</f>
        <v>0</v>
      </c>
      <c r="N29" s="20">
        <f t="shared" ref="N29:N35" si="24">IF(L29="KCM",C29,0)</f>
        <v>0</v>
      </c>
      <c r="O29" s="20">
        <f t="shared" ref="O29:O35" si="25">IF(K29="CT",D29,0)</f>
        <v>0</v>
      </c>
      <c r="P29" s="20">
        <f t="shared" ref="P29:P35" si="26">IF(L29="KCM",D29,0)</f>
        <v>0</v>
      </c>
      <c r="Q29" s="20">
        <f t="shared" ref="Q29:Q35" si="27">IF(K29="CT",E29,0)</f>
        <v>0</v>
      </c>
      <c r="R29" s="20">
        <f t="shared" ref="R29:R35" si="28">IF(L29="KCM",E29,0)</f>
        <v>0</v>
      </c>
      <c r="S29" s="20" t="str">
        <f t="shared" ref="S29:S35" si="29">IF(AND(K29="CT",G29=0%),"x"," ")</f>
        <v xml:space="preserve"> </v>
      </c>
      <c r="T29" s="20" t="str">
        <f t="shared" ref="T29:T35" si="30">IF(AND(K29="CT",0%&lt;G29,G29&lt;30%),"x"," ")</f>
        <v xml:space="preserve"> </v>
      </c>
      <c r="U29" s="20">
        <f t="shared" ref="U29:U35" si="31">IF(T29="x",C29,0)</f>
        <v>0</v>
      </c>
      <c r="V29" s="20" t="str">
        <f t="shared" ref="V29:V35" si="32">IF(AND(K29="CT",30%&lt;G29,G29&lt;60%),"x"," ")</f>
        <v xml:space="preserve"> </v>
      </c>
      <c r="W29" s="20">
        <f t="shared" ref="W29:W35" si="33">IF(V29="x",C29,0)</f>
        <v>0</v>
      </c>
      <c r="X29" s="20" t="str">
        <f t="shared" ref="X29:X35" si="34">IF(AND(0%&lt;G29,G29&lt;40%),"x"," ")</f>
        <v xml:space="preserve"> </v>
      </c>
    </row>
    <row r="30" spans="1:24" s="21" customFormat="1" ht="33" customHeight="1">
      <c r="A30" s="5"/>
      <c r="B30" s="22" t="s">
        <v>66</v>
      </c>
      <c r="C30" s="23">
        <v>17176</v>
      </c>
      <c r="D30" s="24">
        <v>11161.929553</v>
      </c>
      <c r="E30" s="24">
        <v>10486.699465000002</v>
      </c>
      <c r="F30" s="25">
        <f t="shared" si="21"/>
        <v>0.64985616866557983</v>
      </c>
      <c r="G30" s="25">
        <f t="shared" si="22"/>
        <v>0.6105437508733117</v>
      </c>
      <c r="H30" s="9"/>
      <c r="I30" s="20"/>
      <c r="J30" s="20" t="s">
        <v>64</v>
      </c>
      <c r="K30" s="20"/>
      <c r="L30" s="20"/>
      <c r="M30" s="20">
        <f t="shared" si="23"/>
        <v>0</v>
      </c>
      <c r="N30" s="20">
        <f t="shared" si="24"/>
        <v>0</v>
      </c>
      <c r="O30" s="20">
        <f t="shared" si="25"/>
        <v>0</v>
      </c>
      <c r="P30" s="20">
        <f t="shared" si="26"/>
        <v>0</v>
      </c>
      <c r="Q30" s="20">
        <f t="shared" si="27"/>
        <v>0</v>
      </c>
      <c r="R30" s="20">
        <f t="shared" si="28"/>
        <v>0</v>
      </c>
      <c r="S30" s="20" t="str">
        <f t="shared" si="29"/>
        <v xml:space="preserve"> </v>
      </c>
      <c r="T30" s="20" t="str">
        <f t="shared" si="30"/>
        <v xml:space="preserve"> </v>
      </c>
      <c r="U30" s="20">
        <f t="shared" si="31"/>
        <v>0</v>
      </c>
      <c r="V30" s="20" t="str">
        <f t="shared" si="32"/>
        <v xml:space="preserve"> </v>
      </c>
      <c r="W30" s="20">
        <f t="shared" si="33"/>
        <v>0</v>
      </c>
      <c r="X30" s="20" t="str">
        <f t="shared" si="34"/>
        <v xml:space="preserve"> </v>
      </c>
    </row>
    <row r="31" spans="1:24" s="21" customFormat="1" ht="33" customHeight="1">
      <c r="A31" s="5"/>
      <c r="B31" s="22" t="s">
        <v>67</v>
      </c>
      <c r="C31" s="23">
        <v>14924</v>
      </c>
      <c r="D31" s="24">
        <v>11599.024627999999</v>
      </c>
      <c r="E31" s="24">
        <v>11599.024627999999</v>
      </c>
      <c r="F31" s="25">
        <f t="shared" si="21"/>
        <v>0.77720615304207985</v>
      </c>
      <c r="G31" s="25">
        <f t="shared" si="22"/>
        <v>0.77720615304207985</v>
      </c>
      <c r="H31" s="9"/>
      <c r="I31" s="20"/>
      <c r="J31" s="20" t="s">
        <v>64</v>
      </c>
      <c r="K31" s="20"/>
      <c r="L31" s="20"/>
      <c r="M31" s="20">
        <f t="shared" si="23"/>
        <v>0</v>
      </c>
      <c r="N31" s="20">
        <f t="shared" si="24"/>
        <v>0</v>
      </c>
      <c r="O31" s="20">
        <f t="shared" si="25"/>
        <v>0</v>
      </c>
      <c r="P31" s="20">
        <f t="shared" si="26"/>
        <v>0</v>
      </c>
      <c r="Q31" s="20">
        <f t="shared" si="27"/>
        <v>0</v>
      </c>
      <c r="R31" s="20">
        <f t="shared" si="28"/>
        <v>0</v>
      </c>
      <c r="S31" s="20" t="str">
        <f t="shared" si="29"/>
        <v xml:space="preserve"> </v>
      </c>
      <c r="T31" s="20" t="str">
        <f t="shared" si="30"/>
        <v xml:space="preserve"> </v>
      </c>
      <c r="U31" s="20">
        <f t="shared" si="31"/>
        <v>0</v>
      </c>
      <c r="V31" s="20" t="str">
        <f t="shared" si="32"/>
        <v xml:space="preserve"> </v>
      </c>
      <c r="W31" s="20">
        <f t="shared" si="33"/>
        <v>0</v>
      </c>
      <c r="X31" s="20" t="str">
        <f t="shared" si="34"/>
        <v xml:space="preserve"> </v>
      </c>
    </row>
    <row r="32" spans="1:24" s="21" customFormat="1" ht="33" customHeight="1">
      <c r="A32" s="5"/>
      <c r="B32" s="22" t="s">
        <v>68</v>
      </c>
      <c r="C32" s="23">
        <v>18513</v>
      </c>
      <c r="D32" s="24">
        <v>15973.888747000001</v>
      </c>
      <c r="E32" s="24">
        <v>15974.359746999999</v>
      </c>
      <c r="F32" s="25">
        <f t="shared" si="21"/>
        <v>0.86284712077999248</v>
      </c>
      <c r="G32" s="25">
        <f t="shared" si="22"/>
        <v>0.86287256236158372</v>
      </c>
      <c r="H32" s="9"/>
      <c r="I32" s="20"/>
      <c r="J32" s="20" t="s">
        <v>64</v>
      </c>
      <c r="K32" s="20"/>
      <c r="L32" s="20"/>
      <c r="M32" s="20">
        <f t="shared" si="23"/>
        <v>0</v>
      </c>
      <c r="N32" s="20">
        <f t="shared" si="24"/>
        <v>0</v>
      </c>
      <c r="O32" s="20">
        <f t="shared" si="25"/>
        <v>0</v>
      </c>
      <c r="P32" s="20">
        <f t="shared" si="26"/>
        <v>0</v>
      </c>
      <c r="Q32" s="20">
        <f t="shared" si="27"/>
        <v>0</v>
      </c>
      <c r="R32" s="20">
        <f t="shared" si="28"/>
        <v>0</v>
      </c>
      <c r="S32" s="20" t="str">
        <f t="shared" si="29"/>
        <v xml:space="preserve"> </v>
      </c>
      <c r="T32" s="20" t="str">
        <f t="shared" si="30"/>
        <v xml:space="preserve"> </v>
      </c>
      <c r="U32" s="20">
        <f t="shared" si="31"/>
        <v>0</v>
      </c>
      <c r="V32" s="20" t="str">
        <f t="shared" si="32"/>
        <v xml:space="preserve"> </v>
      </c>
      <c r="W32" s="20">
        <f t="shared" si="33"/>
        <v>0</v>
      </c>
      <c r="X32" s="20" t="str">
        <f t="shared" si="34"/>
        <v xml:space="preserve"> </v>
      </c>
    </row>
    <row r="33" spans="1:24" s="21" customFormat="1" ht="33" customHeight="1">
      <c r="A33" s="5"/>
      <c r="B33" s="22" t="s">
        <v>69</v>
      </c>
      <c r="C33" s="23">
        <v>16786</v>
      </c>
      <c r="D33" s="23">
        <v>12655.07502</v>
      </c>
      <c r="E33" s="24">
        <v>10833.847140999997</v>
      </c>
      <c r="F33" s="25">
        <f t="shared" si="21"/>
        <v>0.75390653044203504</v>
      </c>
      <c r="G33" s="25">
        <f t="shared" si="22"/>
        <v>0.64540969504348844</v>
      </c>
      <c r="H33" s="9"/>
      <c r="I33" s="20"/>
      <c r="J33" s="20" t="s">
        <v>64</v>
      </c>
      <c r="K33" s="20"/>
      <c r="L33" s="20"/>
      <c r="M33" s="20">
        <f t="shared" si="23"/>
        <v>0</v>
      </c>
      <c r="N33" s="20">
        <f t="shared" si="24"/>
        <v>0</v>
      </c>
      <c r="O33" s="20">
        <f t="shared" si="25"/>
        <v>0</v>
      </c>
      <c r="P33" s="20">
        <f t="shared" si="26"/>
        <v>0</v>
      </c>
      <c r="Q33" s="20">
        <f t="shared" si="27"/>
        <v>0</v>
      </c>
      <c r="R33" s="20">
        <f t="shared" si="28"/>
        <v>0</v>
      </c>
      <c r="S33" s="20" t="str">
        <f t="shared" si="29"/>
        <v xml:space="preserve"> </v>
      </c>
      <c r="T33" s="20" t="str">
        <f t="shared" si="30"/>
        <v xml:space="preserve"> </v>
      </c>
      <c r="U33" s="20">
        <f t="shared" si="31"/>
        <v>0</v>
      </c>
      <c r="V33" s="20" t="str">
        <f t="shared" si="32"/>
        <v xml:space="preserve"> </v>
      </c>
      <c r="W33" s="20">
        <f t="shared" si="33"/>
        <v>0</v>
      </c>
      <c r="X33" s="20" t="str">
        <f t="shared" si="34"/>
        <v xml:space="preserve"> </v>
      </c>
    </row>
    <row r="34" spans="1:24" s="21" customFormat="1" ht="33" customHeight="1">
      <c r="A34" s="5"/>
      <c r="B34" s="22" t="s">
        <v>70</v>
      </c>
      <c r="C34" s="23">
        <v>18206</v>
      </c>
      <c r="D34" s="24">
        <v>16480.108063</v>
      </c>
      <c r="E34" s="24">
        <v>16480.108063</v>
      </c>
      <c r="F34" s="25">
        <f t="shared" si="21"/>
        <v>0.90520202477205314</v>
      </c>
      <c r="G34" s="25">
        <f t="shared" si="22"/>
        <v>0.90520202477205314</v>
      </c>
      <c r="H34" s="9"/>
      <c r="I34" s="20"/>
      <c r="J34" s="20" t="s">
        <v>64</v>
      </c>
      <c r="K34" s="20"/>
      <c r="L34" s="20"/>
      <c r="M34" s="20">
        <f t="shared" si="23"/>
        <v>0</v>
      </c>
      <c r="N34" s="20">
        <f t="shared" si="24"/>
        <v>0</v>
      </c>
      <c r="O34" s="20">
        <f t="shared" si="25"/>
        <v>0</v>
      </c>
      <c r="P34" s="20">
        <f t="shared" si="26"/>
        <v>0</v>
      </c>
      <c r="Q34" s="20">
        <f t="shared" si="27"/>
        <v>0</v>
      </c>
      <c r="R34" s="20">
        <f t="shared" si="28"/>
        <v>0</v>
      </c>
      <c r="S34" s="20" t="str">
        <f t="shared" si="29"/>
        <v xml:space="preserve"> </v>
      </c>
      <c r="T34" s="20" t="str">
        <f t="shared" si="30"/>
        <v xml:space="preserve"> </v>
      </c>
      <c r="U34" s="20">
        <f t="shared" si="31"/>
        <v>0</v>
      </c>
      <c r="V34" s="20" t="str">
        <f t="shared" si="32"/>
        <v xml:space="preserve"> </v>
      </c>
      <c r="W34" s="20">
        <f t="shared" si="33"/>
        <v>0</v>
      </c>
      <c r="X34" s="20" t="str">
        <f t="shared" si="34"/>
        <v xml:space="preserve"> </v>
      </c>
    </row>
    <row r="35" spans="1:24" s="21" customFormat="1" ht="33" customHeight="1">
      <c r="A35" s="5"/>
      <c r="B35" s="22" t="s">
        <v>71</v>
      </c>
      <c r="C35" s="23">
        <v>15730</v>
      </c>
      <c r="D35" s="24">
        <v>14745.833386999995</v>
      </c>
      <c r="E35" s="24">
        <v>14745.833386999995</v>
      </c>
      <c r="F35" s="25">
        <f t="shared" si="21"/>
        <v>0.93743378175460867</v>
      </c>
      <c r="G35" s="25">
        <f t="shared" si="22"/>
        <v>0.93743378175460867</v>
      </c>
      <c r="H35" s="9"/>
      <c r="I35" s="20"/>
      <c r="J35" s="20" t="s">
        <v>64</v>
      </c>
      <c r="K35" s="20"/>
      <c r="L35" s="20"/>
      <c r="M35" s="20">
        <f t="shared" si="23"/>
        <v>0</v>
      </c>
      <c r="N35" s="20">
        <f t="shared" si="24"/>
        <v>0</v>
      </c>
      <c r="O35" s="20">
        <f t="shared" si="25"/>
        <v>0</v>
      </c>
      <c r="P35" s="20">
        <f t="shared" si="26"/>
        <v>0</v>
      </c>
      <c r="Q35" s="20">
        <f t="shared" si="27"/>
        <v>0</v>
      </c>
      <c r="R35" s="20">
        <f t="shared" si="28"/>
        <v>0</v>
      </c>
      <c r="S35" s="20" t="str">
        <f t="shared" si="29"/>
        <v xml:space="preserve"> </v>
      </c>
      <c r="T35" s="20" t="str">
        <f t="shared" si="30"/>
        <v xml:space="preserve"> </v>
      </c>
      <c r="U35" s="20">
        <f t="shared" si="31"/>
        <v>0</v>
      </c>
      <c r="V35" s="20" t="str">
        <f t="shared" si="32"/>
        <v xml:space="preserve"> </v>
      </c>
      <c r="W35" s="20">
        <f t="shared" si="33"/>
        <v>0</v>
      </c>
      <c r="X35" s="20" t="str">
        <f t="shared" si="34"/>
        <v xml:space="preserve"> </v>
      </c>
    </row>
    <row r="36" spans="1:24" s="21" customFormat="1" ht="53.25" customHeight="1">
      <c r="A36" s="13" t="s">
        <v>72</v>
      </c>
      <c r="B36" s="14" t="s">
        <v>73</v>
      </c>
      <c r="C36" s="7">
        <f>SUM(C37:C39,C41)</f>
        <v>302985</v>
      </c>
      <c r="D36" s="7">
        <f t="shared" ref="D36:E36" si="35">SUM(D37:D39,D41)</f>
        <v>191734.125898</v>
      </c>
      <c r="E36" s="7">
        <f t="shared" si="35"/>
        <v>191416.63459199999</v>
      </c>
      <c r="F36" s="8">
        <f>D36/C36</f>
        <v>0.63281722163803489</v>
      </c>
      <c r="G36" s="8">
        <f>E36/C36</f>
        <v>0.63176934367047866</v>
      </c>
      <c r="H36" s="9"/>
      <c r="I36" s="20"/>
      <c r="J36" s="20"/>
      <c r="K36" s="20"/>
      <c r="L36" s="20"/>
      <c r="M36" s="20"/>
      <c r="N36" s="20"/>
      <c r="O36" s="20"/>
      <c r="P36" s="20"/>
      <c r="Q36" s="20"/>
      <c r="R36" s="20"/>
      <c r="S36" s="20"/>
      <c r="T36" s="20"/>
      <c r="U36" s="20"/>
      <c r="V36" s="20"/>
      <c r="W36" s="20"/>
      <c r="X36" s="20"/>
    </row>
    <row r="37" spans="1:24" s="21" customFormat="1" ht="58.5" customHeight="1">
      <c r="A37" s="13" t="s">
        <v>42</v>
      </c>
      <c r="B37" s="17" t="s">
        <v>74</v>
      </c>
      <c r="C37" s="7">
        <f>CBDT_QT!C9</f>
        <v>8273</v>
      </c>
      <c r="D37" s="7">
        <f>CBDT_QT!D9</f>
        <v>6695.0982680000006</v>
      </c>
      <c r="E37" s="7">
        <f>CBDT_QT!E9</f>
        <v>6695.0982680000006</v>
      </c>
      <c r="F37" s="8">
        <f t="shared" ref="F37:F100" si="36">D37/C37</f>
        <v>0.80927091357427783</v>
      </c>
      <c r="G37" s="8">
        <f t="shared" ref="G37:G100" si="37">E37/C37</f>
        <v>0.80927091357427783</v>
      </c>
      <c r="H37" s="26"/>
      <c r="I37" s="20"/>
      <c r="J37" s="20" t="s">
        <v>44</v>
      </c>
      <c r="K37" s="20"/>
      <c r="L37" s="20"/>
      <c r="M37" s="20"/>
      <c r="N37" s="20"/>
      <c r="O37" s="20"/>
      <c r="P37" s="20"/>
      <c r="Q37" s="20"/>
      <c r="R37" s="20"/>
      <c r="S37" s="20"/>
      <c r="T37" s="20"/>
      <c r="U37" s="20"/>
      <c r="V37" s="20"/>
      <c r="W37" s="20"/>
      <c r="X37" s="20"/>
    </row>
    <row r="38" spans="1:24" s="21" customFormat="1" ht="45" customHeight="1">
      <c r="A38" s="13" t="s">
        <v>75</v>
      </c>
      <c r="B38" s="17" t="s">
        <v>76</v>
      </c>
      <c r="C38" s="7">
        <v>32800</v>
      </c>
      <c r="D38" s="7">
        <v>11743.183526999999</v>
      </c>
      <c r="E38" s="7">
        <v>11743.183526999999</v>
      </c>
      <c r="F38" s="8">
        <f t="shared" si="36"/>
        <v>0.35802388801829266</v>
      </c>
      <c r="G38" s="8">
        <f t="shared" si="37"/>
        <v>0.35802388801829266</v>
      </c>
      <c r="H38" s="9"/>
      <c r="I38" s="20"/>
      <c r="J38" s="20" t="s">
        <v>77</v>
      </c>
      <c r="K38" s="20"/>
      <c r="L38" s="20"/>
      <c r="M38" s="20"/>
      <c r="N38" s="20"/>
      <c r="O38" s="20"/>
      <c r="P38" s="20"/>
      <c r="Q38" s="20"/>
      <c r="R38" s="20"/>
      <c r="S38" s="20"/>
      <c r="T38" s="20"/>
      <c r="U38" s="20"/>
      <c r="V38" s="20"/>
      <c r="W38" s="20"/>
      <c r="X38" s="20"/>
    </row>
    <row r="39" spans="1:24" s="21" customFormat="1" ht="42.75" customHeight="1">
      <c r="A39" s="13" t="s">
        <v>78</v>
      </c>
      <c r="B39" s="17" t="s">
        <v>79</v>
      </c>
      <c r="C39" s="7">
        <f>SUM(C40)</f>
        <v>1000</v>
      </c>
      <c r="D39" s="7">
        <f t="shared" ref="D39:E39" si="38">SUM(D40)</f>
        <v>228.95941300000001</v>
      </c>
      <c r="E39" s="7">
        <f t="shared" si="38"/>
        <v>228.95941300000001</v>
      </c>
      <c r="F39" s="8">
        <f t="shared" si="36"/>
        <v>0.228959413</v>
      </c>
      <c r="G39" s="8">
        <f t="shared" si="37"/>
        <v>0.228959413</v>
      </c>
      <c r="H39" s="9"/>
      <c r="I39" s="20"/>
      <c r="J39" s="20"/>
      <c r="K39" s="20"/>
      <c r="L39" s="20"/>
      <c r="M39" s="20"/>
      <c r="N39" s="20"/>
      <c r="O39" s="20"/>
      <c r="P39" s="20"/>
      <c r="Q39" s="20"/>
      <c r="R39" s="20"/>
      <c r="S39" s="20"/>
      <c r="T39" s="20"/>
      <c r="U39" s="20"/>
      <c r="V39" s="20"/>
      <c r="W39" s="20"/>
      <c r="X39" s="20"/>
    </row>
    <row r="40" spans="1:24" s="21" customFormat="1" ht="43.5" customHeight="1">
      <c r="A40" s="5">
        <v>1</v>
      </c>
      <c r="B40" s="27" t="s">
        <v>80</v>
      </c>
      <c r="C40" s="23">
        <v>1000</v>
      </c>
      <c r="D40" s="23">
        <v>228.95941300000001</v>
      </c>
      <c r="E40" s="23">
        <v>228.95941300000001</v>
      </c>
      <c r="F40" s="25">
        <f t="shared" si="36"/>
        <v>0.228959413</v>
      </c>
      <c r="G40" s="25">
        <f t="shared" si="37"/>
        <v>0.228959413</v>
      </c>
      <c r="H40" s="22"/>
      <c r="I40" s="20"/>
      <c r="J40" s="20" t="s">
        <v>81</v>
      </c>
      <c r="K40" s="20" t="s">
        <v>17</v>
      </c>
      <c r="L40" s="20"/>
      <c r="M40" s="20">
        <f>IF(K40="CT",C40,0)</f>
        <v>1000</v>
      </c>
      <c r="N40" s="20">
        <f>IF(L40="KCM",C40,0)</f>
        <v>0</v>
      </c>
      <c r="O40" s="20">
        <f>IF(K40="CT",D40,0)</f>
        <v>228.95941300000001</v>
      </c>
      <c r="P40" s="20">
        <f>IF(L40="KCM",D40,0)</f>
        <v>0</v>
      </c>
      <c r="Q40" s="20">
        <f>IF(K40="CT",E40,0)</f>
        <v>228.95941300000001</v>
      </c>
      <c r="R40" s="20">
        <f>IF(L40="KCM",E40,0)</f>
        <v>0</v>
      </c>
      <c r="S40" s="20" t="str">
        <f>IF(AND(K40="CT",G40=0%),"x"," ")</f>
        <v xml:space="preserve"> </v>
      </c>
      <c r="T40" s="20" t="str">
        <f>IF(AND(K40="CT",0%&lt;G40,G40&lt;30%),"x"," ")</f>
        <v>x</v>
      </c>
      <c r="U40" s="20">
        <f>IF(T40="x",C40,0)</f>
        <v>1000</v>
      </c>
      <c r="V40" s="20" t="str">
        <f t="shared" ref="V40" si="39">IF(AND(K40="CT",30%&lt;G40,G40&lt;60%),"x"," ")</f>
        <v xml:space="preserve"> </v>
      </c>
      <c r="W40" s="20">
        <f>IF(V40="x",C40,0)</f>
        <v>0</v>
      </c>
      <c r="X40" s="20" t="str">
        <f>IF(AND(0%&lt;G40,G40&lt;40%),"x"," ")</f>
        <v>x</v>
      </c>
    </row>
    <row r="41" spans="1:24" s="21" customFormat="1" ht="45.75" customHeight="1">
      <c r="A41" s="13" t="s">
        <v>82</v>
      </c>
      <c r="B41" s="17" t="s">
        <v>83</v>
      </c>
      <c r="C41" s="7">
        <f>SUM(C42,C63)</f>
        <v>260912</v>
      </c>
      <c r="D41" s="7">
        <f>SUM(D42,D63)</f>
        <v>173066.88469000001</v>
      </c>
      <c r="E41" s="7">
        <f>SUM(E42,E63)</f>
        <v>172749.393384</v>
      </c>
      <c r="F41" s="28">
        <f t="shared" si="36"/>
        <v>0.66331515871251612</v>
      </c>
      <c r="G41" s="28">
        <f t="shared" si="37"/>
        <v>0.66209830664745195</v>
      </c>
      <c r="H41" s="9"/>
      <c r="I41" s="20"/>
      <c r="J41" s="20"/>
      <c r="K41" s="20"/>
      <c r="L41" s="20"/>
      <c r="M41" s="20"/>
      <c r="N41" s="20"/>
      <c r="O41" s="20"/>
      <c r="P41" s="20"/>
      <c r="Q41" s="20"/>
      <c r="R41" s="20"/>
      <c r="S41" s="20"/>
      <c r="T41" s="20"/>
      <c r="U41" s="20"/>
      <c r="V41" s="20"/>
      <c r="W41" s="20"/>
      <c r="X41" s="20"/>
    </row>
    <row r="42" spans="1:24" s="34" customFormat="1" ht="35.25" customHeight="1">
      <c r="A42" s="29" t="s">
        <v>84</v>
      </c>
      <c r="B42" s="30" t="s">
        <v>85</v>
      </c>
      <c r="C42" s="31">
        <f>SUM(C43,C48,C52,C57,C61)</f>
        <v>140827</v>
      </c>
      <c r="D42" s="31">
        <f>SUM(D43,D48,D52,D57,D61)</f>
        <v>93026.861735000013</v>
      </c>
      <c r="E42" s="31">
        <f>SUM(E43,E48,E52,E57,E61)</f>
        <v>92709.370428999988</v>
      </c>
      <c r="F42" s="28">
        <f t="shared" si="36"/>
        <v>0.66057547015132045</v>
      </c>
      <c r="G42" s="28">
        <f t="shared" si="37"/>
        <v>0.65832099262925425</v>
      </c>
      <c r="H42" s="32"/>
      <c r="I42" s="33"/>
      <c r="J42" s="33"/>
      <c r="K42" s="33"/>
      <c r="L42" s="33"/>
      <c r="M42" s="20"/>
      <c r="N42" s="20"/>
      <c r="O42" s="20"/>
      <c r="P42" s="20"/>
      <c r="Q42" s="20"/>
      <c r="R42" s="20"/>
      <c r="S42" s="20"/>
      <c r="T42" s="20"/>
      <c r="U42" s="20"/>
      <c r="V42" s="20"/>
      <c r="W42" s="20"/>
      <c r="X42" s="20"/>
    </row>
    <row r="43" spans="1:24" s="41" customFormat="1" ht="36" customHeight="1">
      <c r="A43" s="35" t="s">
        <v>86</v>
      </c>
      <c r="B43" s="36" t="s">
        <v>87</v>
      </c>
      <c r="C43" s="37">
        <f>SUM(C44:C47)</f>
        <v>62000</v>
      </c>
      <c r="D43" s="37">
        <f>SUM(D44:D47)</f>
        <v>51604.785838000003</v>
      </c>
      <c r="E43" s="37">
        <f>SUM(E44:E47)</f>
        <v>51604.785837999996</v>
      </c>
      <c r="F43" s="38">
        <f t="shared" si="36"/>
        <v>0.83233525545161291</v>
      </c>
      <c r="G43" s="38">
        <f t="shared" si="37"/>
        <v>0.8323352554516128</v>
      </c>
      <c r="H43" s="39"/>
      <c r="I43" s="40"/>
      <c r="J43" s="40"/>
      <c r="K43" s="40"/>
      <c r="L43" s="40"/>
      <c r="M43" s="20"/>
      <c r="N43" s="20"/>
      <c r="O43" s="20"/>
      <c r="P43" s="20"/>
      <c r="Q43" s="20"/>
      <c r="R43" s="20"/>
      <c r="S43" s="20"/>
      <c r="T43" s="20"/>
      <c r="U43" s="20"/>
      <c r="V43" s="20"/>
      <c r="W43" s="20"/>
      <c r="X43" s="20"/>
    </row>
    <row r="44" spans="1:24" s="21" customFormat="1" ht="45.75" customHeight="1">
      <c r="A44" s="5">
        <v>1</v>
      </c>
      <c r="B44" s="27" t="s">
        <v>88</v>
      </c>
      <c r="C44" s="23">
        <v>15000</v>
      </c>
      <c r="D44" s="23">
        <v>15000</v>
      </c>
      <c r="E44" s="23">
        <v>15000</v>
      </c>
      <c r="F44" s="42">
        <f t="shared" si="36"/>
        <v>1</v>
      </c>
      <c r="G44" s="42">
        <f t="shared" si="37"/>
        <v>1</v>
      </c>
      <c r="H44" s="22"/>
      <c r="I44" s="20"/>
      <c r="J44" s="20" t="s">
        <v>89</v>
      </c>
      <c r="K44" s="20" t="s">
        <v>17</v>
      </c>
      <c r="L44" s="20"/>
      <c r="M44" s="20">
        <f>IF(K44="CT",C44,0)</f>
        <v>15000</v>
      </c>
      <c r="N44" s="20">
        <f>IF(L44="KCM",C44,0)</f>
        <v>0</v>
      </c>
      <c r="O44" s="20">
        <f>IF(K44="CT",D44,0)</f>
        <v>15000</v>
      </c>
      <c r="P44" s="20">
        <f>IF(L44="KCM",D44,0)</f>
        <v>0</v>
      </c>
      <c r="Q44" s="20">
        <f>IF(K44="CT",E44,0)</f>
        <v>15000</v>
      </c>
      <c r="R44" s="20">
        <f>IF(L44="KCM",E44,0)</f>
        <v>0</v>
      </c>
      <c r="S44" s="20" t="str">
        <f>IF(AND(K44="CT",G44=0%),"x"," ")</f>
        <v xml:space="preserve"> </v>
      </c>
      <c r="T44" s="20" t="str">
        <f>IF(AND(K44="CT",0%&lt;G44,G44&lt;30%),"x"," ")</f>
        <v xml:space="preserve"> </v>
      </c>
      <c r="U44" s="20">
        <f>IF(T44="x",C44,0)</f>
        <v>0</v>
      </c>
      <c r="V44" s="20" t="str">
        <f t="shared" ref="V44:V62" si="40">IF(AND(K44="CT",30%&lt;G44,G44&lt;60%),"x"," ")</f>
        <v xml:space="preserve"> </v>
      </c>
      <c r="W44" s="20">
        <f>IF(V44="x",C44,0)</f>
        <v>0</v>
      </c>
      <c r="X44" s="20" t="str">
        <f>IF(AND(0%&lt;G44,G44&lt;40%),"x"," ")</f>
        <v xml:space="preserve"> </v>
      </c>
    </row>
    <row r="45" spans="1:24" s="21" customFormat="1" ht="48" customHeight="1">
      <c r="A45" s="5">
        <f>+A44+1</f>
        <v>2</v>
      </c>
      <c r="B45" s="27" t="s">
        <v>90</v>
      </c>
      <c r="C45" s="23">
        <v>20000</v>
      </c>
      <c r="D45" s="23">
        <v>9604.7858379999998</v>
      </c>
      <c r="E45" s="23">
        <v>9604.7858379999998</v>
      </c>
      <c r="F45" s="25">
        <f t="shared" si="36"/>
        <v>0.48023929189999998</v>
      </c>
      <c r="G45" s="25">
        <f t="shared" si="37"/>
        <v>0.48023929189999998</v>
      </c>
      <c r="H45" s="22"/>
      <c r="I45" s="20"/>
      <c r="J45" s="20" t="s">
        <v>89</v>
      </c>
      <c r="K45" s="20" t="s">
        <v>17</v>
      </c>
      <c r="L45" s="20"/>
      <c r="M45" s="20">
        <f>IF(K45="CT",C45,0)</f>
        <v>20000</v>
      </c>
      <c r="N45" s="20">
        <f>IF(L45="KCM",C45,0)</f>
        <v>0</v>
      </c>
      <c r="O45" s="20">
        <f>IF(K45="CT",D45,0)</f>
        <v>9604.7858379999998</v>
      </c>
      <c r="P45" s="20">
        <f>IF(L45="KCM",D45,0)</f>
        <v>0</v>
      </c>
      <c r="Q45" s="20">
        <f>IF(K45="CT",E45,0)</f>
        <v>9604.7858379999998</v>
      </c>
      <c r="R45" s="20">
        <f>IF(L45="KCM",E45,0)</f>
        <v>0</v>
      </c>
      <c r="S45" s="20" t="str">
        <f>IF(AND(K45="CT",G45=0%),"x"," ")</f>
        <v xml:space="preserve"> </v>
      </c>
      <c r="T45" s="20" t="str">
        <f>IF(AND(K45="CT",0%&lt;G45,G45&lt;30%),"x"," ")</f>
        <v xml:space="preserve"> </v>
      </c>
      <c r="U45" s="20">
        <f>IF(T45="x",C45,0)</f>
        <v>0</v>
      </c>
      <c r="V45" s="20" t="str">
        <f t="shared" si="40"/>
        <v>x</v>
      </c>
      <c r="W45" s="20">
        <f>IF(V45="x",C45,0)</f>
        <v>20000</v>
      </c>
      <c r="X45" s="20" t="str">
        <f>IF(AND(0%&lt;G45,G45&lt;40%),"x"," ")</f>
        <v xml:space="preserve"> </v>
      </c>
    </row>
    <row r="46" spans="1:24" s="21" customFormat="1" ht="38.25" customHeight="1">
      <c r="A46" s="5">
        <f>+A45+1</f>
        <v>3</v>
      </c>
      <c r="B46" s="43" t="s">
        <v>91</v>
      </c>
      <c r="C46" s="23">
        <v>20000</v>
      </c>
      <c r="D46" s="23">
        <v>20000.000000000004</v>
      </c>
      <c r="E46" s="23">
        <v>19999.999999999996</v>
      </c>
      <c r="F46" s="42">
        <f t="shared" si="36"/>
        <v>1.0000000000000002</v>
      </c>
      <c r="G46" s="42">
        <f t="shared" si="37"/>
        <v>0.99999999999999978</v>
      </c>
      <c r="H46" s="22"/>
      <c r="I46" s="20"/>
      <c r="J46" s="20" t="s">
        <v>89</v>
      </c>
      <c r="K46" s="20" t="s">
        <v>17</v>
      </c>
      <c r="L46" s="20"/>
      <c r="M46" s="20">
        <f>IF(K46="CT",C46,0)</f>
        <v>20000</v>
      </c>
      <c r="N46" s="20">
        <f>IF(L46="KCM",C46,0)</f>
        <v>0</v>
      </c>
      <c r="O46" s="20">
        <f>IF(K46="CT",D46,0)</f>
        <v>20000.000000000004</v>
      </c>
      <c r="P46" s="20">
        <f>IF(L46="KCM",D46,0)</f>
        <v>0</v>
      </c>
      <c r="Q46" s="20">
        <f>IF(K46="CT",E46,0)</f>
        <v>19999.999999999996</v>
      </c>
      <c r="R46" s="20">
        <f>IF(L46="KCM",E46,0)</f>
        <v>0</v>
      </c>
      <c r="S46" s="20" t="str">
        <f>IF(AND(K46="CT",G46=0%),"x"," ")</f>
        <v xml:space="preserve"> </v>
      </c>
      <c r="T46" s="20" t="str">
        <f>IF(AND(K46="CT",0%&lt;G46,G46&lt;30%),"x"," ")</f>
        <v xml:space="preserve"> </v>
      </c>
      <c r="U46" s="20">
        <f>IF(T46="x",C46,0)</f>
        <v>0</v>
      </c>
      <c r="V46" s="20" t="str">
        <f t="shared" si="40"/>
        <v xml:space="preserve"> </v>
      </c>
      <c r="W46" s="20">
        <f>IF(V46="x",C46,0)</f>
        <v>0</v>
      </c>
      <c r="X46" s="20" t="str">
        <f>IF(AND(0%&lt;G46,G46&lt;40%),"x"," ")</f>
        <v xml:space="preserve"> </v>
      </c>
    </row>
    <row r="47" spans="1:24" s="21" customFormat="1" ht="35.25" customHeight="1">
      <c r="A47" s="5">
        <f>+A46+1</f>
        <v>4</v>
      </c>
      <c r="B47" s="43" t="s">
        <v>92</v>
      </c>
      <c r="C47" s="23">
        <v>7000</v>
      </c>
      <c r="D47" s="23">
        <v>7000</v>
      </c>
      <c r="E47" s="23">
        <v>7000</v>
      </c>
      <c r="F47" s="42">
        <f t="shared" si="36"/>
        <v>1</v>
      </c>
      <c r="G47" s="42">
        <f t="shared" si="37"/>
        <v>1</v>
      </c>
      <c r="H47" s="22"/>
      <c r="I47" s="20"/>
      <c r="J47" s="20" t="s">
        <v>89</v>
      </c>
      <c r="K47" s="20" t="s">
        <v>17</v>
      </c>
      <c r="L47" s="20"/>
      <c r="M47" s="20">
        <f>IF(K47="CT",C47,0)</f>
        <v>7000</v>
      </c>
      <c r="N47" s="20">
        <f>IF(L47="KCM",C47,0)</f>
        <v>0</v>
      </c>
      <c r="O47" s="20">
        <f>IF(K47="CT",D47,0)</f>
        <v>7000</v>
      </c>
      <c r="P47" s="20">
        <f>IF(L47="KCM",D47,0)</f>
        <v>0</v>
      </c>
      <c r="Q47" s="20">
        <f>IF(K47="CT",E47,0)</f>
        <v>7000</v>
      </c>
      <c r="R47" s="20">
        <f>IF(L47="KCM",E47,0)</f>
        <v>0</v>
      </c>
      <c r="S47" s="20" t="str">
        <f>IF(AND(K47="CT",G47=0%),"x"," ")</f>
        <v xml:space="preserve"> </v>
      </c>
      <c r="T47" s="20" t="str">
        <f>IF(AND(K47="CT",0%&lt;G47,G47&lt;30%),"x"," ")</f>
        <v xml:space="preserve"> </v>
      </c>
      <c r="U47" s="20">
        <f>IF(T47="x",C47,0)</f>
        <v>0</v>
      </c>
      <c r="V47" s="20" t="str">
        <f t="shared" si="40"/>
        <v xml:space="preserve"> </v>
      </c>
      <c r="W47" s="20">
        <f>IF(V47="x",C47,0)</f>
        <v>0</v>
      </c>
      <c r="X47" s="20" t="str">
        <f>IF(AND(0%&lt;G47,G47&lt;40%),"x"," ")</f>
        <v xml:space="preserve"> </v>
      </c>
    </row>
    <row r="48" spans="1:24" s="41" customFormat="1" ht="36" customHeight="1">
      <c r="A48" s="35" t="s">
        <v>93</v>
      </c>
      <c r="B48" s="36" t="s">
        <v>94</v>
      </c>
      <c r="C48" s="37">
        <f>SUM(C49:C51)</f>
        <v>26227</v>
      </c>
      <c r="D48" s="37">
        <f>SUM(D49:D51)</f>
        <v>14513.271580000001</v>
      </c>
      <c r="E48" s="37">
        <f>SUM(E49:E51)</f>
        <v>14401.867480000001</v>
      </c>
      <c r="F48" s="38">
        <f t="shared" si="36"/>
        <v>0.55337139512715905</v>
      </c>
      <c r="G48" s="38">
        <f t="shared" si="37"/>
        <v>0.5491237076295421</v>
      </c>
      <c r="H48" s="39"/>
      <c r="I48" s="40"/>
      <c r="J48" s="40"/>
      <c r="K48" s="40"/>
      <c r="L48" s="40"/>
      <c r="M48" s="20"/>
      <c r="N48" s="20"/>
      <c r="O48" s="20"/>
      <c r="P48" s="20"/>
      <c r="Q48" s="20"/>
      <c r="R48" s="20"/>
      <c r="S48" s="20"/>
      <c r="T48" s="20"/>
      <c r="U48" s="20"/>
      <c r="V48" s="20"/>
      <c r="W48" s="20"/>
      <c r="X48" s="20"/>
    </row>
    <row r="49" spans="1:24" s="21" customFormat="1" ht="44.25" customHeight="1">
      <c r="A49" s="5">
        <v>1</v>
      </c>
      <c r="B49" s="27" t="s">
        <v>95</v>
      </c>
      <c r="C49" s="23">
        <v>10000</v>
      </c>
      <c r="D49" s="23">
        <v>5000</v>
      </c>
      <c r="E49" s="23">
        <v>5000</v>
      </c>
      <c r="F49" s="42">
        <f t="shared" si="36"/>
        <v>0.5</v>
      </c>
      <c r="G49" s="42">
        <f t="shared" si="37"/>
        <v>0.5</v>
      </c>
      <c r="H49" s="22"/>
      <c r="I49" s="20"/>
      <c r="J49" s="20" t="s">
        <v>96</v>
      </c>
      <c r="K49" s="20" t="s">
        <v>17</v>
      </c>
      <c r="L49" s="20"/>
      <c r="M49" s="20">
        <f>IF(K49="CT",C49,0)</f>
        <v>10000</v>
      </c>
      <c r="N49" s="20">
        <f>IF(L49="KCM",C49,0)</f>
        <v>0</v>
      </c>
      <c r="O49" s="20">
        <f>IF(K49="CT",D49,0)</f>
        <v>5000</v>
      </c>
      <c r="P49" s="20">
        <f>IF(L49="KCM",D49,0)</f>
        <v>0</v>
      </c>
      <c r="Q49" s="20">
        <f>IF(K49="CT",E49,0)</f>
        <v>5000</v>
      </c>
      <c r="R49" s="20">
        <f>IF(L49="KCM",E49,0)</f>
        <v>0</v>
      </c>
      <c r="S49" s="20" t="str">
        <f>IF(AND(K49="CT",G49=0%),"x"," ")</f>
        <v xml:space="preserve"> </v>
      </c>
      <c r="T49" s="20" t="str">
        <f>IF(AND(K49="CT",0%&lt;G49,G49&lt;30%),"x"," ")</f>
        <v xml:space="preserve"> </v>
      </c>
      <c r="U49" s="20">
        <f>IF(T49="x",C49,0)</f>
        <v>0</v>
      </c>
      <c r="V49" s="20" t="str">
        <f t="shared" si="40"/>
        <v>x</v>
      </c>
      <c r="W49" s="20">
        <f>IF(V49="x",C49,0)</f>
        <v>10000</v>
      </c>
      <c r="X49" s="20" t="str">
        <f>IF(AND(0%&lt;G49,G49&lt;40%),"x"," ")</f>
        <v xml:space="preserve"> </v>
      </c>
    </row>
    <row r="50" spans="1:24" s="21" customFormat="1" ht="44.25" customHeight="1">
      <c r="A50" s="5">
        <v>2</v>
      </c>
      <c r="B50" s="27" t="s">
        <v>97</v>
      </c>
      <c r="C50" s="23">
        <v>3500</v>
      </c>
      <c r="D50" s="23">
        <v>2279.3874999999998</v>
      </c>
      <c r="E50" s="23">
        <v>2167.9834000000001</v>
      </c>
      <c r="F50" s="25">
        <f t="shared" si="36"/>
        <v>0.65125357142857143</v>
      </c>
      <c r="G50" s="25">
        <f t="shared" si="37"/>
        <v>0.61942382857142864</v>
      </c>
      <c r="H50" s="22"/>
      <c r="I50" s="20"/>
      <c r="J50" s="20" t="s">
        <v>96</v>
      </c>
      <c r="K50" s="20" t="s">
        <v>17</v>
      </c>
      <c r="L50" s="20"/>
      <c r="M50" s="20">
        <f>IF(K50="CT",C50,0)</f>
        <v>3500</v>
      </c>
      <c r="N50" s="20">
        <f>IF(L50="KCM",C50,0)</f>
        <v>0</v>
      </c>
      <c r="O50" s="20">
        <f>IF(K50="CT",D50,0)</f>
        <v>2279.3874999999998</v>
      </c>
      <c r="P50" s="20">
        <f>IF(L50="KCM",D50,0)</f>
        <v>0</v>
      </c>
      <c r="Q50" s="20">
        <f>IF(K50="CT",E50,0)</f>
        <v>2167.9834000000001</v>
      </c>
      <c r="R50" s="20">
        <f>IF(L50="KCM",E50,0)</f>
        <v>0</v>
      </c>
      <c r="S50" s="20" t="str">
        <f>IF(AND(K50="CT",G50=0%),"x"," ")</f>
        <v xml:space="preserve"> </v>
      </c>
      <c r="T50" s="20" t="str">
        <f>IF(AND(K50="CT",0%&lt;G50,G50&lt;30%),"x"," ")</f>
        <v xml:space="preserve"> </v>
      </c>
      <c r="U50" s="20">
        <f>IF(T50="x",C50,0)</f>
        <v>0</v>
      </c>
      <c r="V50" s="20" t="str">
        <f t="shared" si="40"/>
        <v xml:space="preserve"> </v>
      </c>
      <c r="W50" s="20">
        <f>IF(V50="x",C50,0)</f>
        <v>0</v>
      </c>
      <c r="X50" s="20" t="str">
        <f>IF(AND(0%&lt;G50,G50&lt;40%),"x"," ")</f>
        <v xml:space="preserve"> </v>
      </c>
    </row>
    <row r="51" spans="1:24" s="21" customFormat="1" ht="44.25" customHeight="1">
      <c r="A51" s="5">
        <v>3</v>
      </c>
      <c r="B51" s="27" t="s">
        <v>98</v>
      </c>
      <c r="C51" s="23">
        <v>12727</v>
      </c>
      <c r="D51" s="23">
        <v>7233.8840799999998</v>
      </c>
      <c r="E51" s="23">
        <v>7233.8840799999998</v>
      </c>
      <c r="F51" s="25">
        <f t="shared" si="36"/>
        <v>0.56838878604541521</v>
      </c>
      <c r="G51" s="25">
        <f t="shared" si="37"/>
        <v>0.56838878604541521</v>
      </c>
      <c r="H51" s="22"/>
      <c r="I51" s="20"/>
      <c r="J51" s="20" t="s">
        <v>96</v>
      </c>
      <c r="K51" s="20" t="s">
        <v>17</v>
      </c>
      <c r="L51" s="20"/>
      <c r="M51" s="20">
        <f>IF(K51="CT",C51,0)</f>
        <v>12727</v>
      </c>
      <c r="N51" s="20">
        <f>IF(L51="KCM",C51,0)</f>
        <v>0</v>
      </c>
      <c r="O51" s="20">
        <f>IF(K51="CT",D51,0)</f>
        <v>7233.8840799999998</v>
      </c>
      <c r="P51" s="20">
        <f>IF(L51="KCM",D51,0)</f>
        <v>0</v>
      </c>
      <c r="Q51" s="20">
        <f>IF(K51="CT",E51,0)</f>
        <v>7233.8840799999998</v>
      </c>
      <c r="R51" s="20">
        <f>IF(L51="KCM",E51,0)</f>
        <v>0</v>
      </c>
      <c r="S51" s="20" t="str">
        <f>IF(AND(K51="CT",G51=0%),"x"," ")</f>
        <v xml:space="preserve"> </v>
      </c>
      <c r="T51" s="20" t="str">
        <f>IF(AND(K51="CT",0%&lt;G51,G51&lt;30%),"x"," ")</f>
        <v xml:space="preserve"> </v>
      </c>
      <c r="U51" s="20">
        <f>IF(T51="x",C51,0)</f>
        <v>0</v>
      </c>
      <c r="V51" s="20" t="str">
        <f t="shared" si="40"/>
        <v>x</v>
      </c>
      <c r="W51" s="20">
        <f>IF(V51="x",C51,0)</f>
        <v>12727</v>
      </c>
      <c r="X51" s="20" t="str">
        <f>IF(AND(0%&lt;G51,G51&lt;40%),"x"," ")</f>
        <v xml:space="preserve"> </v>
      </c>
    </row>
    <row r="52" spans="1:24" s="41" customFormat="1" ht="36" customHeight="1">
      <c r="A52" s="35" t="s">
        <v>99</v>
      </c>
      <c r="B52" s="36" t="s">
        <v>100</v>
      </c>
      <c r="C52" s="37">
        <f>SUM(C53:C56)</f>
        <v>45000</v>
      </c>
      <c r="D52" s="37">
        <f>SUM(D53:D56)</f>
        <v>20905.926609000002</v>
      </c>
      <c r="E52" s="37">
        <f>SUM(E53:E56)</f>
        <v>20905.926609000002</v>
      </c>
      <c r="F52" s="38">
        <f t="shared" si="36"/>
        <v>0.46457614686666671</v>
      </c>
      <c r="G52" s="38">
        <f t="shared" si="37"/>
        <v>0.46457614686666671</v>
      </c>
      <c r="H52" s="39"/>
      <c r="I52" s="40"/>
      <c r="J52" s="40"/>
      <c r="K52" s="40"/>
      <c r="L52" s="40"/>
      <c r="M52" s="20"/>
      <c r="N52" s="20"/>
      <c r="O52" s="20"/>
      <c r="P52" s="20"/>
      <c r="Q52" s="20"/>
      <c r="R52" s="20"/>
      <c r="S52" s="20"/>
      <c r="T52" s="20"/>
      <c r="U52" s="20"/>
      <c r="V52" s="20"/>
      <c r="W52" s="20"/>
      <c r="X52" s="20"/>
    </row>
    <row r="53" spans="1:24" s="21" customFormat="1" ht="45" customHeight="1">
      <c r="A53" s="5">
        <v>1</v>
      </c>
      <c r="B53" s="27" t="s">
        <v>101</v>
      </c>
      <c r="C53" s="23">
        <v>2000</v>
      </c>
      <c r="D53" s="23">
        <v>1213.134366</v>
      </c>
      <c r="E53" s="23">
        <v>1213.134366</v>
      </c>
      <c r="F53" s="25">
        <f t="shared" si="36"/>
        <v>0.60656718300000001</v>
      </c>
      <c r="G53" s="25">
        <f t="shared" si="37"/>
        <v>0.60656718300000001</v>
      </c>
      <c r="H53" s="22"/>
      <c r="I53" s="20"/>
      <c r="J53" s="20" t="s">
        <v>102</v>
      </c>
      <c r="K53" s="20" t="s">
        <v>17</v>
      </c>
      <c r="L53" s="20"/>
      <c r="M53" s="20">
        <f>IF(K53="CT",C53,0)</f>
        <v>2000</v>
      </c>
      <c r="N53" s="20">
        <f>IF(L53="KCM",C53,0)</f>
        <v>0</v>
      </c>
      <c r="O53" s="20">
        <f>IF(K53="CT",D53,0)</f>
        <v>1213.134366</v>
      </c>
      <c r="P53" s="20">
        <f>IF(L53="KCM",D53,0)</f>
        <v>0</v>
      </c>
      <c r="Q53" s="20">
        <f>IF(K53="CT",E53,0)</f>
        <v>1213.134366</v>
      </c>
      <c r="R53" s="20">
        <f>IF(L53="KCM",E53,0)</f>
        <v>0</v>
      </c>
      <c r="S53" s="20" t="str">
        <f>IF(AND(K53="CT",G53=0%),"x"," ")</f>
        <v xml:space="preserve"> </v>
      </c>
      <c r="T53" s="20" t="str">
        <f>IF(AND(K53="CT",0%&lt;G53,G53&lt;30%),"x"," ")</f>
        <v xml:space="preserve"> </v>
      </c>
      <c r="U53" s="20">
        <f>IF(T53="x",C53,0)</f>
        <v>0</v>
      </c>
      <c r="V53" s="20" t="str">
        <f t="shared" si="40"/>
        <v xml:space="preserve"> </v>
      </c>
      <c r="W53" s="20">
        <f>IF(V53="x",C53,0)</f>
        <v>0</v>
      </c>
      <c r="X53" s="20" t="str">
        <f>IF(AND(0%&lt;G53,G53&lt;40%),"x"," ")</f>
        <v xml:space="preserve"> </v>
      </c>
    </row>
    <row r="54" spans="1:24" s="21" customFormat="1" ht="45" customHeight="1">
      <c r="A54" s="5">
        <v>2</v>
      </c>
      <c r="B54" s="27" t="s">
        <v>103</v>
      </c>
      <c r="C54" s="23">
        <v>1000</v>
      </c>
      <c r="D54" s="23">
        <v>1000</v>
      </c>
      <c r="E54" s="23">
        <v>1000</v>
      </c>
      <c r="F54" s="42">
        <f t="shared" si="36"/>
        <v>1</v>
      </c>
      <c r="G54" s="42">
        <f t="shared" si="37"/>
        <v>1</v>
      </c>
      <c r="H54" s="22"/>
      <c r="I54" s="20"/>
      <c r="J54" s="20" t="s">
        <v>102</v>
      </c>
      <c r="K54" s="20" t="s">
        <v>17</v>
      </c>
      <c r="L54" s="20"/>
      <c r="M54" s="20">
        <f>IF(K54="CT",C54,0)</f>
        <v>1000</v>
      </c>
      <c r="N54" s="20">
        <f>IF(L54="KCM",C54,0)</f>
        <v>0</v>
      </c>
      <c r="O54" s="20">
        <f>IF(K54="CT",D54,0)</f>
        <v>1000</v>
      </c>
      <c r="P54" s="20">
        <f>IF(L54="KCM",D54,0)</f>
        <v>0</v>
      </c>
      <c r="Q54" s="20">
        <f>IF(K54="CT",E54,0)</f>
        <v>1000</v>
      </c>
      <c r="R54" s="20">
        <f>IF(L54="KCM",E54,0)</f>
        <v>0</v>
      </c>
      <c r="S54" s="20" t="str">
        <f>IF(AND(K54="CT",G54=0%),"x"," ")</f>
        <v xml:space="preserve"> </v>
      </c>
      <c r="T54" s="20" t="str">
        <f>IF(AND(K54="CT",0%&lt;G54,G54&lt;30%),"x"," ")</f>
        <v xml:space="preserve"> </v>
      </c>
      <c r="U54" s="20">
        <f>IF(T54="x",C54,0)</f>
        <v>0</v>
      </c>
      <c r="V54" s="20" t="str">
        <f t="shared" si="40"/>
        <v xml:space="preserve"> </v>
      </c>
      <c r="W54" s="20">
        <f>IF(V54="x",C54,0)</f>
        <v>0</v>
      </c>
      <c r="X54" s="20" t="str">
        <f>IF(AND(0%&lt;G54,G54&lt;40%),"x"," ")</f>
        <v xml:space="preserve"> </v>
      </c>
    </row>
    <row r="55" spans="1:24" s="21" customFormat="1" ht="45" customHeight="1">
      <c r="A55" s="5">
        <v>3</v>
      </c>
      <c r="B55" s="27" t="s">
        <v>104</v>
      </c>
      <c r="C55" s="23">
        <v>27000</v>
      </c>
      <c r="D55" s="23">
        <v>10299.942300000001</v>
      </c>
      <c r="E55" s="23">
        <v>10299.942300000001</v>
      </c>
      <c r="F55" s="25">
        <f t="shared" si="36"/>
        <v>0.38147934444444448</v>
      </c>
      <c r="G55" s="25">
        <f t="shared" si="37"/>
        <v>0.38147934444444448</v>
      </c>
      <c r="H55" s="22"/>
      <c r="I55" s="20"/>
      <c r="J55" s="20" t="s">
        <v>102</v>
      </c>
      <c r="K55" s="20" t="s">
        <v>17</v>
      </c>
      <c r="L55" s="20"/>
      <c r="M55" s="20">
        <f>IF(K55="CT",C55,0)</f>
        <v>27000</v>
      </c>
      <c r="N55" s="20">
        <f>IF(L55="KCM",C55,0)</f>
        <v>0</v>
      </c>
      <c r="O55" s="20">
        <f>IF(K55="CT",D55,0)</f>
        <v>10299.942300000001</v>
      </c>
      <c r="P55" s="20">
        <f>IF(L55="KCM",D55,0)</f>
        <v>0</v>
      </c>
      <c r="Q55" s="20">
        <f>IF(K55="CT",E55,0)</f>
        <v>10299.942300000001</v>
      </c>
      <c r="R55" s="20">
        <f>IF(L55="KCM",E55,0)</f>
        <v>0</v>
      </c>
      <c r="S55" s="20" t="str">
        <f>IF(AND(K55="CT",G55=0%),"x"," ")</f>
        <v xml:space="preserve"> </v>
      </c>
      <c r="T55" s="20" t="str">
        <f>IF(AND(K55="CT",0%&lt;G55,G55&lt;30%),"x"," ")</f>
        <v xml:space="preserve"> </v>
      </c>
      <c r="U55" s="20">
        <f>IF(T55="x",C55,0)</f>
        <v>0</v>
      </c>
      <c r="V55" s="20" t="str">
        <f t="shared" si="40"/>
        <v>x</v>
      </c>
      <c r="W55" s="20">
        <f>IF(V55="x",C55,0)</f>
        <v>27000</v>
      </c>
      <c r="X55" s="20" t="str">
        <f>IF(AND(0%&lt;G55,G55&lt;40%),"x"," ")</f>
        <v>x</v>
      </c>
    </row>
    <row r="56" spans="1:24" s="21" customFormat="1" ht="45" customHeight="1">
      <c r="A56" s="5">
        <v>4</v>
      </c>
      <c r="B56" s="27" t="s">
        <v>105</v>
      </c>
      <c r="C56" s="23">
        <v>15000</v>
      </c>
      <c r="D56" s="23">
        <v>8392.8499430000011</v>
      </c>
      <c r="E56" s="23">
        <v>8392.8499430000011</v>
      </c>
      <c r="F56" s="25">
        <f t="shared" si="36"/>
        <v>0.55952332953333339</v>
      </c>
      <c r="G56" s="25">
        <f t="shared" si="37"/>
        <v>0.55952332953333339</v>
      </c>
      <c r="H56" s="22"/>
      <c r="I56" s="20"/>
      <c r="J56" s="20" t="s">
        <v>102</v>
      </c>
      <c r="K56" s="20" t="s">
        <v>17</v>
      </c>
      <c r="L56" s="20"/>
      <c r="M56" s="20">
        <f>IF(K56="CT",C56,0)</f>
        <v>15000</v>
      </c>
      <c r="N56" s="20">
        <f>IF(L56="KCM",C56,0)</f>
        <v>0</v>
      </c>
      <c r="O56" s="20">
        <f>IF(K56="CT",D56,0)</f>
        <v>8392.8499430000011</v>
      </c>
      <c r="P56" s="20">
        <f>IF(L56="KCM",D56,0)</f>
        <v>0</v>
      </c>
      <c r="Q56" s="20">
        <f>IF(K56="CT",E56,0)</f>
        <v>8392.8499430000011</v>
      </c>
      <c r="R56" s="20">
        <f>IF(L56="KCM",E56,0)</f>
        <v>0</v>
      </c>
      <c r="S56" s="20" t="str">
        <f>IF(AND(K56="CT",G56=0%),"x"," ")</f>
        <v xml:space="preserve"> </v>
      </c>
      <c r="T56" s="20" t="str">
        <f>IF(AND(K56="CT",0%&lt;G56,G56&lt;30%),"x"," ")</f>
        <v xml:space="preserve"> </v>
      </c>
      <c r="U56" s="20">
        <f>IF(T56="x",C56,0)</f>
        <v>0</v>
      </c>
      <c r="V56" s="20" t="str">
        <f t="shared" si="40"/>
        <v>x</v>
      </c>
      <c r="W56" s="20">
        <f>IF(V56="x",C56,0)</f>
        <v>15000</v>
      </c>
      <c r="X56" s="20" t="str">
        <f>IF(AND(0%&lt;G56,G56&lt;40%),"x"," ")</f>
        <v xml:space="preserve"> </v>
      </c>
    </row>
    <row r="57" spans="1:24" s="41" customFormat="1" ht="36" customHeight="1">
      <c r="A57" s="35" t="s">
        <v>106</v>
      </c>
      <c r="B57" s="36" t="s">
        <v>107</v>
      </c>
      <c r="C57" s="37">
        <f>SUM(C58:C60)</f>
        <v>6600</v>
      </c>
      <c r="D57" s="37">
        <f>SUM(D58:D60)</f>
        <v>5218.4181090000002</v>
      </c>
      <c r="E57" s="37">
        <f>SUM(E58:E60)</f>
        <v>5012.330903</v>
      </c>
      <c r="F57" s="38">
        <f t="shared" si="36"/>
        <v>0.79066941045454553</v>
      </c>
      <c r="G57" s="38">
        <f t="shared" si="37"/>
        <v>0.75944407621212118</v>
      </c>
      <c r="H57" s="39"/>
      <c r="I57" s="40"/>
      <c r="J57" s="40"/>
      <c r="K57" s="40"/>
      <c r="L57" s="40"/>
      <c r="M57" s="20"/>
      <c r="N57" s="20"/>
      <c r="O57" s="20"/>
      <c r="P57" s="20"/>
      <c r="Q57" s="20"/>
      <c r="R57" s="20"/>
      <c r="S57" s="20"/>
      <c r="T57" s="20"/>
      <c r="U57" s="20"/>
      <c r="V57" s="20"/>
      <c r="W57" s="20"/>
      <c r="X57" s="20"/>
    </row>
    <row r="58" spans="1:24" s="21" customFormat="1" ht="41.25" customHeight="1">
      <c r="A58" s="5">
        <v>1</v>
      </c>
      <c r="B58" s="27" t="s">
        <v>108</v>
      </c>
      <c r="C58" s="23">
        <v>4000</v>
      </c>
      <c r="D58" s="23">
        <v>2875</v>
      </c>
      <c r="E58" s="23">
        <v>2668.9127939999998</v>
      </c>
      <c r="F58" s="25">
        <f t="shared" si="36"/>
        <v>0.71875</v>
      </c>
      <c r="G58" s="25">
        <f t="shared" si="37"/>
        <v>0.66722819849999992</v>
      </c>
      <c r="H58" s="22"/>
      <c r="I58" s="20"/>
      <c r="J58" s="20" t="s">
        <v>109</v>
      </c>
      <c r="K58" s="20" t="s">
        <v>17</v>
      </c>
      <c r="L58" s="20"/>
      <c r="M58" s="20">
        <f>IF(K58="CT",C58,0)</f>
        <v>4000</v>
      </c>
      <c r="N58" s="20">
        <f>IF(L58="KCM",C58,0)</f>
        <v>0</v>
      </c>
      <c r="O58" s="20">
        <f>IF(K58="CT",D58,0)</f>
        <v>2875</v>
      </c>
      <c r="P58" s="20">
        <f>IF(L58="KCM",D58,0)</f>
        <v>0</v>
      </c>
      <c r="Q58" s="20">
        <f>IF(K58="CT",E58,0)</f>
        <v>2668.9127939999998</v>
      </c>
      <c r="R58" s="20">
        <f>IF(L58="KCM",E58,0)</f>
        <v>0</v>
      </c>
      <c r="S58" s="20" t="str">
        <f>IF(AND(K58="CT",G58=0%),"x"," ")</f>
        <v xml:space="preserve"> </v>
      </c>
      <c r="T58" s="20" t="str">
        <f>IF(AND(K58="CT",0%&lt;G58,G58&lt;30%),"x"," ")</f>
        <v xml:space="preserve"> </v>
      </c>
      <c r="U58" s="20">
        <f>IF(T58="x",C58,0)</f>
        <v>0</v>
      </c>
      <c r="V58" s="20" t="str">
        <f t="shared" si="40"/>
        <v xml:space="preserve"> </v>
      </c>
      <c r="W58" s="20">
        <f>IF(V58="x",C58,0)</f>
        <v>0</v>
      </c>
      <c r="X58" s="20" t="str">
        <f>IF(AND(0%&lt;G58,G58&lt;40%),"x"," ")</f>
        <v xml:space="preserve"> </v>
      </c>
    </row>
    <row r="59" spans="1:24" s="21" customFormat="1" ht="41.25" customHeight="1">
      <c r="A59" s="5">
        <f>+A58+1</f>
        <v>2</v>
      </c>
      <c r="B59" s="27" t="s">
        <v>110</v>
      </c>
      <c r="C59" s="23">
        <v>600</v>
      </c>
      <c r="D59" s="23">
        <v>600</v>
      </c>
      <c r="E59" s="23">
        <v>600</v>
      </c>
      <c r="F59" s="42">
        <f t="shared" si="36"/>
        <v>1</v>
      </c>
      <c r="G59" s="42">
        <f t="shared" si="37"/>
        <v>1</v>
      </c>
      <c r="H59" s="22"/>
      <c r="I59" s="20"/>
      <c r="J59" s="20" t="s">
        <v>109</v>
      </c>
      <c r="K59" s="20" t="s">
        <v>17</v>
      </c>
      <c r="L59" s="20"/>
      <c r="M59" s="20">
        <f>IF(K59="CT",C59,0)</f>
        <v>600</v>
      </c>
      <c r="N59" s="20">
        <f>IF(L59="KCM",C59,0)</f>
        <v>0</v>
      </c>
      <c r="O59" s="20">
        <f>IF(K59="CT",D59,0)</f>
        <v>600</v>
      </c>
      <c r="P59" s="20">
        <f>IF(L59="KCM",D59,0)</f>
        <v>0</v>
      </c>
      <c r="Q59" s="20">
        <f>IF(K59="CT",E59,0)</f>
        <v>600</v>
      </c>
      <c r="R59" s="20">
        <f>IF(L59="KCM",E59,0)</f>
        <v>0</v>
      </c>
      <c r="S59" s="20" t="str">
        <f>IF(AND(K59="CT",G59=0%),"x"," ")</f>
        <v xml:space="preserve"> </v>
      </c>
      <c r="T59" s="20" t="str">
        <f>IF(AND(K59="CT",0%&lt;G59,G59&lt;30%),"x"," ")</f>
        <v xml:space="preserve"> </v>
      </c>
      <c r="U59" s="20">
        <f>IF(T59="x",C59,0)</f>
        <v>0</v>
      </c>
      <c r="V59" s="20" t="str">
        <f t="shared" si="40"/>
        <v xml:space="preserve"> </v>
      </c>
      <c r="W59" s="20">
        <f>IF(V59="x",C59,0)</f>
        <v>0</v>
      </c>
      <c r="X59" s="20" t="str">
        <f>IF(AND(0%&lt;G59,G59&lt;40%),"x"," ")</f>
        <v xml:space="preserve"> </v>
      </c>
    </row>
    <row r="60" spans="1:24" s="21" customFormat="1" ht="41.25" customHeight="1">
      <c r="A60" s="5">
        <f>+A59+1</f>
        <v>3</v>
      </c>
      <c r="B60" s="27" t="s">
        <v>111</v>
      </c>
      <c r="C60" s="23">
        <v>2000</v>
      </c>
      <c r="D60" s="23">
        <v>1743.418109</v>
      </c>
      <c r="E60" s="23">
        <v>1743.418109</v>
      </c>
      <c r="F60" s="25">
        <f t="shared" si="36"/>
        <v>0.87170905450000002</v>
      </c>
      <c r="G60" s="25">
        <f t="shared" si="37"/>
        <v>0.87170905450000002</v>
      </c>
      <c r="H60" s="22"/>
      <c r="I60" s="20"/>
      <c r="J60" s="20" t="s">
        <v>109</v>
      </c>
      <c r="K60" s="20" t="s">
        <v>17</v>
      </c>
      <c r="L60" s="20"/>
      <c r="M60" s="20">
        <f>IF(K60="CT",C60,0)</f>
        <v>2000</v>
      </c>
      <c r="N60" s="20">
        <f>IF(L60="KCM",C60,0)</f>
        <v>0</v>
      </c>
      <c r="O60" s="20">
        <f>IF(K60="CT",D60,0)</f>
        <v>1743.418109</v>
      </c>
      <c r="P60" s="20">
        <f>IF(L60="KCM",D60,0)</f>
        <v>0</v>
      </c>
      <c r="Q60" s="20">
        <f>IF(K60="CT",E60,0)</f>
        <v>1743.418109</v>
      </c>
      <c r="R60" s="20">
        <f>IF(L60="KCM",E60,0)</f>
        <v>0</v>
      </c>
      <c r="S60" s="20" t="str">
        <f>IF(AND(K60="CT",G60=0%),"x"," ")</f>
        <v xml:space="preserve"> </v>
      </c>
      <c r="T60" s="20" t="str">
        <f>IF(AND(K60="CT",0%&lt;G60,G60&lt;30%),"x"," ")</f>
        <v xml:space="preserve"> </v>
      </c>
      <c r="U60" s="20">
        <f>IF(T60="x",C60,0)</f>
        <v>0</v>
      </c>
      <c r="V60" s="20" t="str">
        <f t="shared" si="40"/>
        <v xml:space="preserve"> </v>
      </c>
      <c r="W60" s="20">
        <f>IF(V60="x",C60,0)</f>
        <v>0</v>
      </c>
      <c r="X60" s="20" t="str">
        <f>IF(AND(0%&lt;G60,G60&lt;40%),"x"," ")</f>
        <v xml:space="preserve"> </v>
      </c>
    </row>
    <row r="61" spans="1:24" s="41" customFormat="1" ht="36" customHeight="1">
      <c r="A61" s="35" t="s">
        <v>112</v>
      </c>
      <c r="B61" s="36" t="s">
        <v>113</v>
      </c>
      <c r="C61" s="37">
        <f>SUM(C62)</f>
        <v>1000</v>
      </c>
      <c r="D61" s="37">
        <f>SUM(D62)</f>
        <v>784.45959900000003</v>
      </c>
      <c r="E61" s="37">
        <f>SUM(E62)</f>
        <v>784.45959900000003</v>
      </c>
      <c r="F61" s="38">
        <f t="shared" si="36"/>
        <v>0.78445959900000006</v>
      </c>
      <c r="G61" s="38">
        <f t="shared" si="37"/>
        <v>0.78445959900000006</v>
      </c>
      <c r="H61" s="39"/>
      <c r="I61" s="40"/>
      <c r="J61" s="40"/>
      <c r="K61" s="40"/>
      <c r="L61" s="40"/>
      <c r="M61" s="20"/>
      <c r="N61" s="20"/>
      <c r="O61" s="20"/>
      <c r="P61" s="20"/>
      <c r="Q61" s="20"/>
      <c r="R61" s="20"/>
      <c r="S61" s="20"/>
      <c r="T61" s="20"/>
      <c r="U61" s="20"/>
      <c r="V61" s="20"/>
      <c r="W61" s="20"/>
      <c r="X61" s="20"/>
    </row>
    <row r="62" spans="1:24" s="21" customFormat="1" ht="44.25" customHeight="1">
      <c r="A62" s="5">
        <v>1</v>
      </c>
      <c r="B62" s="27" t="s">
        <v>114</v>
      </c>
      <c r="C62" s="23">
        <v>1000</v>
      </c>
      <c r="D62" s="23">
        <v>784.45959900000003</v>
      </c>
      <c r="E62" s="23">
        <v>784.45959900000003</v>
      </c>
      <c r="F62" s="25">
        <f t="shared" si="36"/>
        <v>0.78445959900000006</v>
      </c>
      <c r="G62" s="25">
        <f t="shared" si="37"/>
        <v>0.78445959900000006</v>
      </c>
      <c r="H62" s="22"/>
      <c r="I62" s="20"/>
      <c r="J62" s="20" t="s">
        <v>81</v>
      </c>
      <c r="K62" s="20" t="s">
        <v>17</v>
      </c>
      <c r="L62" s="20"/>
      <c r="M62" s="20">
        <f>IF(K62="CT",C62,0)</f>
        <v>1000</v>
      </c>
      <c r="N62" s="20">
        <f>IF(L62="KCM",C62,0)</f>
        <v>0</v>
      </c>
      <c r="O62" s="20">
        <f>IF(K62="CT",D62,0)</f>
        <v>784.45959900000003</v>
      </c>
      <c r="P62" s="20">
        <f>IF(L62="KCM",D62,0)</f>
        <v>0</v>
      </c>
      <c r="Q62" s="20">
        <f>IF(K62="CT",E62,0)</f>
        <v>784.45959900000003</v>
      </c>
      <c r="R62" s="20">
        <f>IF(L62="KCM",E62,0)</f>
        <v>0</v>
      </c>
      <c r="S62" s="20" t="str">
        <f>IF(AND(K62="CT",G62=0%),"x"," ")</f>
        <v xml:space="preserve"> </v>
      </c>
      <c r="T62" s="20" t="str">
        <f>IF(AND(K62="CT",0%&lt;G62,G62&lt;30%),"x"," ")</f>
        <v xml:space="preserve"> </v>
      </c>
      <c r="U62" s="20">
        <f>IF(T62="x",C62,0)</f>
        <v>0</v>
      </c>
      <c r="V62" s="20" t="str">
        <f t="shared" si="40"/>
        <v xml:space="preserve"> </v>
      </c>
      <c r="W62" s="20">
        <f>IF(V62="x",C62,0)</f>
        <v>0</v>
      </c>
      <c r="X62" s="20" t="str">
        <f>IF(AND(0%&lt;G62,G62&lt;40%),"x"," ")</f>
        <v xml:space="preserve"> </v>
      </c>
    </row>
    <row r="63" spans="1:24" s="34" customFormat="1" ht="41.25" customHeight="1">
      <c r="A63" s="29" t="s">
        <v>115</v>
      </c>
      <c r="B63" s="30" t="s">
        <v>116</v>
      </c>
      <c r="C63" s="31">
        <f>SUM(C64,C66,C70,C78,C80)</f>
        <v>120085</v>
      </c>
      <c r="D63" s="31">
        <f>SUM(D64,D66,D70,D78,D80)</f>
        <v>80040.022954999993</v>
      </c>
      <c r="E63" s="31">
        <f>SUM(E64,E66,E70,E78,E80)</f>
        <v>80040.022954999993</v>
      </c>
      <c r="F63" s="8">
        <f t="shared" si="36"/>
        <v>0.66652806724403546</v>
      </c>
      <c r="G63" s="8">
        <f t="shared" si="37"/>
        <v>0.66652806724403546</v>
      </c>
      <c r="H63" s="44"/>
      <c r="I63" s="33"/>
      <c r="J63" s="33"/>
      <c r="K63" s="33"/>
      <c r="L63" s="33"/>
      <c r="M63" s="20"/>
      <c r="N63" s="20"/>
      <c r="O63" s="20"/>
      <c r="P63" s="20"/>
      <c r="Q63" s="20"/>
      <c r="R63" s="20"/>
      <c r="S63" s="20"/>
      <c r="T63" s="20"/>
      <c r="U63" s="20"/>
      <c r="V63" s="20"/>
      <c r="W63" s="20"/>
      <c r="X63" s="20"/>
    </row>
    <row r="64" spans="1:24" s="50" customFormat="1" ht="36" customHeight="1">
      <c r="A64" s="45" t="s">
        <v>86</v>
      </c>
      <c r="B64" s="46" t="s">
        <v>87</v>
      </c>
      <c r="C64" s="47">
        <f>SUM(C65)</f>
        <v>40385</v>
      </c>
      <c r="D64" s="47">
        <f>SUM(D65)</f>
        <v>37568.484273999995</v>
      </c>
      <c r="E64" s="47">
        <f>SUM(E65)</f>
        <v>37568.484273999995</v>
      </c>
      <c r="F64" s="38">
        <f t="shared" si="36"/>
        <v>0.93025837003838041</v>
      </c>
      <c r="G64" s="38">
        <f t="shared" si="37"/>
        <v>0.93025837003838041</v>
      </c>
      <c r="H64" s="48"/>
      <c r="I64" s="49"/>
      <c r="J64" s="49"/>
      <c r="K64" s="49"/>
      <c r="L64" s="49"/>
      <c r="M64" s="20"/>
      <c r="N64" s="20"/>
      <c r="O64" s="20"/>
      <c r="P64" s="20"/>
      <c r="Q64" s="20"/>
      <c r="R64" s="20"/>
      <c r="S64" s="20"/>
      <c r="T64" s="20"/>
      <c r="U64" s="20"/>
      <c r="V64" s="20"/>
      <c r="W64" s="20"/>
      <c r="X64" s="20"/>
    </row>
    <row r="65" spans="1:24" s="21" customFormat="1" ht="42" customHeight="1">
      <c r="A65" s="5">
        <v>1</v>
      </c>
      <c r="B65" s="27" t="s">
        <v>117</v>
      </c>
      <c r="C65" s="23">
        <v>40385</v>
      </c>
      <c r="D65" s="24">
        <v>37568.484273999995</v>
      </c>
      <c r="E65" s="24">
        <v>37568.484273999995</v>
      </c>
      <c r="F65" s="25">
        <f t="shared" si="36"/>
        <v>0.93025837003838041</v>
      </c>
      <c r="G65" s="25">
        <f t="shared" si="37"/>
        <v>0.93025837003838041</v>
      </c>
      <c r="H65" s="43"/>
      <c r="I65" s="1"/>
      <c r="J65" s="1" t="s">
        <v>89</v>
      </c>
      <c r="K65" s="1"/>
      <c r="L65" s="1" t="s">
        <v>18</v>
      </c>
      <c r="M65" s="20">
        <f>IF(K65="CT",C65,0)</f>
        <v>0</v>
      </c>
      <c r="N65" s="20">
        <f>IF(L65="KCM",C65,0)</f>
        <v>40385</v>
      </c>
      <c r="O65" s="20">
        <f>IF(K65="CT",D65,0)</f>
        <v>0</v>
      </c>
      <c r="P65" s="20">
        <f>IF(L65="KCM",D65,0)</f>
        <v>37568.484273999995</v>
      </c>
      <c r="Q65" s="20">
        <f>IF(K65="CT",E65,0)</f>
        <v>0</v>
      </c>
      <c r="R65" s="20">
        <f>IF(L65="KCM",E65,0)</f>
        <v>37568.484273999995</v>
      </c>
      <c r="S65" s="20" t="str">
        <f>IF(AND(K65="CT",G65=0%),"x"," ")</f>
        <v xml:space="preserve"> </v>
      </c>
      <c r="T65" s="20" t="str">
        <f>IF(AND(K65="CT",0%&lt;G65,G65&lt;30%),"x"," ")</f>
        <v xml:space="preserve"> </v>
      </c>
      <c r="U65" s="20">
        <f>IF(T65="x",C65,0)</f>
        <v>0</v>
      </c>
      <c r="V65" s="20" t="str">
        <f>IF(AND(K65="CT",30%&lt;G65,G65&lt;60%),"x"," ")</f>
        <v xml:space="preserve"> </v>
      </c>
      <c r="W65" s="20">
        <f>IF(V65="x",C65,0)</f>
        <v>0</v>
      </c>
      <c r="X65" s="20" t="str">
        <f>IF(AND(0%&lt;G65,G65&lt;40%),"x"," ")</f>
        <v xml:space="preserve"> </v>
      </c>
    </row>
    <row r="66" spans="1:24" s="50" customFormat="1" ht="36" customHeight="1">
      <c r="A66" s="45" t="s">
        <v>93</v>
      </c>
      <c r="B66" s="46" t="s">
        <v>118</v>
      </c>
      <c r="C66" s="47">
        <f>SUM(C67:C69)</f>
        <v>50400</v>
      </c>
      <c r="D66" s="47">
        <f>SUM(D67:D69)</f>
        <v>18276.816076999999</v>
      </c>
      <c r="E66" s="47">
        <f>SUM(E67:E69)</f>
        <v>18276.816076999999</v>
      </c>
      <c r="F66" s="38">
        <f t="shared" si="36"/>
        <v>0.36263523962301586</v>
      </c>
      <c r="G66" s="38">
        <f t="shared" si="37"/>
        <v>0.36263523962301586</v>
      </c>
      <c r="H66" s="48"/>
      <c r="I66" s="49"/>
      <c r="J66" s="49"/>
      <c r="K66" s="49"/>
      <c r="L66" s="49"/>
      <c r="M66" s="20"/>
      <c r="N66" s="20"/>
      <c r="O66" s="20"/>
      <c r="P66" s="20"/>
      <c r="Q66" s="20"/>
      <c r="R66" s="20"/>
      <c r="S66" s="20"/>
      <c r="T66" s="20"/>
      <c r="U66" s="20"/>
      <c r="V66" s="20"/>
      <c r="W66" s="20"/>
      <c r="X66" s="20"/>
    </row>
    <row r="67" spans="1:24" s="21" customFormat="1" ht="42" customHeight="1">
      <c r="A67" s="5">
        <v>1</v>
      </c>
      <c r="B67" s="27" t="s">
        <v>119</v>
      </c>
      <c r="C67" s="23">
        <v>35000</v>
      </c>
      <c r="D67" s="23">
        <v>7695.7801769999996</v>
      </c>
      <c r="E67" s="23">
        <v>7695.7801769999996</v>
      </c>
      <c r="F67" s="25">
        <f t="shared" si="36"/>
        <v>0.21987943362857143</v>
      </c>
      <c r="G67" s="25">
        <f t="shared" si="37"/>
        <v>0.21987943362857143</v>
      </c>
      <c r="H67" s="43"/>
      <c r="I67" s="1"/>
      <c r="J67" s="1" t="s">
        <v>102</v>
      </c>
      <c r="K67" s="1"/>
      <c r="L67" s="1" t="s">
        <v>18</v>
      </c>
      <c r="M67" s="20">
        <f>IF(K67="CT",C67,0)</f>
        <v>0</v>
      </c>
      <c r="N67" s="20">
        <f>IF(L67="KCM",C67,0)</f>
        <v>35000</v>
      </c>
      <c r="O67" s="20">
        <f>IF(K67="CT",D67,0)</f>
        <v>0</v>
      </c>
      <c r="P67" s="20">
        <f>IF(L67="KCM",D67,0)</f>
        <v>7695.7801769999996</v>
      </c>
      <c r="Q67" s="20">
        <f>IF(K67="CT",E67,0)</f>
        <v>0</v>
      </c>
      <c r="R67" s="20">
        <f>IF(L67="KCM",E67,0)</f>
        <v>7695.7801769999996</v>
      </c>
      <c r="S67" s="20" t="str">
        <f>IF(AND(K67="CT",G67=0%),"x"," ")</f>
        <v xml:space="preserve"> </v>
      </c>
      <c r="T67" s="20" t="str">
        <f>IF(AND(K67="CT",0%&lt;G67,G67&lt;30%),"x"," ")</f>
        <v xml:space="preserve"> </v>
      </c>
      <c r="U67" s="20">
        <f>IF(T67="x",C67,0)</f>
        <v>0</v>
      </c>
      <c r="V67" s="20" t="str">
        <f>IF(AND(K67="CT",30%&lt;G67,G67&lt;60%),"x"," ")</f>
        <v xml:space="preserve"> </v>
      </c>
      <c r="W67" s="20">
        <f>IF(V67="x",C67,0)</f>
        <v>0</v>
      </c>
      <c r="X67" s="20" t="str">
        <f>IF(AND(0%&lt;G67,G67&lt;40%),"x"," ")</f>
        <v>x</v>
      </c>
    </row>
    <row r="68" spans="1:24" s="21" customFormat="1" ht="42" customHeight="1">
      <c r="A68" s="5">
        <v>2</v>
      </c>
      <c r="B68" s="27" t="s">
        <v>120</v>
      </c>
      <c r="C68" s="23">
        <v>7400</v>
      </c>
      <c r="D68" s="23">
        <v>5542.3760000000002</v>
      </c>
      <c r="E68" s="23">
        <v>5542.3760000000002</v>
      </c>
      <c r="F68" s="25">
        <f t="shared" si="36"/>
        <v>0.74896972972972975</v>
      </c>
      <c r="G68" s="25">
        <f t="shared" si="37"/>
        <v>0.74896972972972975</v>
      </c>
      <c r="H68" s="43"/>
      <c r="I68" s="1"/>
      <c r="J68" s="1" t="s">
        <v>102</v>
      </c>
      <c r="K68" s="1"/>
      <c r="L68" s="1" t="s">
        <v>18</v>
      </c>
      <c r="M68" s="20">
        <f>IF(K68="CT",C68,0)</f>
        <v>0</v>
      </c>
      <c r="N68" s="20">
        <f>IF(L68="KCM",C68,0)</f>
        <v>7400</v>
      </c>
      <c r="O68" s="20">
        <f>IF(K68="CT",D68,0)</f>
        <v>0</v>
      </c>
      <c r="P68" s="20">
        <f>IF(L68="KCM",D68,0)</f>
        <v>5542.3760000000002</v>
      </c>
      <c r="Q68" s="20">
        <f>IF(K68="CT",E68,0)</f>
        <v>0</v>
      </c>
      <c r="R68" s="20">
        <f>IF(L68="KCM",E68,0)</f>
        <v>5542.3760000000002</v>
      </c>
      <c r="S68" s="20" t="str">
        <f>IF(AND(K68="CT",G68=0%),"x"," ")</f>
        <v xml:space="preserve"> </v>
      </c>
      <c r="T68" s="20" t="str">
        <f>IF(AND(K68="CT",0%&lt;G68,G68&lt;30%),"x"," ")</f>
        <v xml:space="preserve"> </v>
      </c>
      <c r="U68" s="20">
        <f>IF(T68="x",C68,0)</f>
        <v>0</v>
      </c>
      <c r="V68" s="20" t="str">
        <f>IF(AND(K68="CT",30%&lt;G68,G68&lt;60%),"x"," ")</f>
        <v xml:space="preserve"> </v>
      </c>
      <c r="W68" s="20">
        <f>IF(V68="x",C68,0)</f>
        <v>0</v>
      </c>
      <c r="X68" s="20" t="str">
        <f>IF(AND(0%&lt;G68,G68&lt;40%),"x"," ")</f>
        <v xml:space="preserve"> </v>
      </c>
    </row>
    <row r="69" spans="1:24" s="21" customFormat="1" ht="42" customHeight="1">
      <c r="A69" s="5">
        <v>3</v>
      </c>
      <c r="B69" s="27" t="s">
        <v>121</v>
      </c>
      <c r="C69" s="23">
        <v>8000</v>
      </c>
      <c r="D69" s="23">
        <v>5038.6598999999997</v>
      </c>
      <c r="E69" s="23">
        <v>5038.6598999999997</v>
      </c>
      <c r="F69" s="25">
        <f t="shared" si="36"/>
        <v>0.62983248749999998</v>
      </c>
      <c r="G69" s="25">
        <f t="shared" si="37"/>
        <v>0.62983248749999998</v>
      </c>
      <c r="H69" s="43"/>
      <c r="I69" s="1"/>
      <c r="J69" s="1" t="s">
        <v>102</v>
      </c>
      <c r="K69" s="1"/>
      <c r="L69" s="1" t="s">
        <v>18</v>
      </c>
      <c r="M69" s="20">
        <f>IF(K69="CT",C69,0)</f>
        <v>0</v>
      </c>
      <c r="N69" s="20">
        <f>IF(L69="KCM",C69,0)</f>
        <v>8000</v>
      </c>
      <c r="O69" s="20">
        <f>IF(K69="CT",D69,0)</f>
        <v>0</v>
      </c>
      <c r="P69" s="20">
        <f>IF(L69="KCM",D69,0)</f>
        <v>5038.6598999999997</v>
      </c>
      <c r="Q69" s="20">
        <f>IF(K69="CT",E69,0)</f>
        <v>0</v>
      </c>
      <c r="R69" s="20">
        <f>IF(L69="KCM",E69,0)</f>
        <v>5038.6598999999997</v>
      </c>
      <c r="S69" s="20" t="str">
        <f>IF(AND(K69="CT",G69=0%),"x"," ")</f>
        <v xml:space="preserve"> </v>
      </c>
      <c r="T69" s="20" t="str">
        <f>IF(AND(K69="CT",0%&lt;G69,G69&lt;30%),"x"," ")</f>
        <v xml:space="preserve"> </v>
      </c>
      <c r="U69" s="20">
        <f>IF(T69="x",C69,0)</f>
        <v>0</v>
      </c>
      <c r="V69" s="20" t="str">
        <f>IF(AND(K69="CT",30%&lt;G69,G69&lt;60%),"x"," ")</f>
        <v xml:space="preserve"> </v>
      </c>
      <c r="W69" s="20">
        <f>IF(V69="x",C69,0)</f>
        <v>0</v>
      </c>
      <c r="X69" s="20" t="str">
        <f>IF(AND(0%&lt;G69,G69&lt;40%),"x"," ")</f>
        <v xml:space="preserve"> </v>
      </c>
    </row>
    <row r="70" spans="1:24" s="50" customFormat="1" ht="36" customHeight="1">
      <c r="A70" s="45" t="s">
        <v>99</v>
      </c>
      <c r="B70" s="46" t="s">
        <v>107</v>
      </c>
      <c r="C70" s="47">
        <f>SUM(C71:C77)</f>
        <v>16300</v>
      </c>
      <c r="D70" s="47">
        <f>SUM(D71:D77)</f>
        <v>15918.906203999999</v>
      </c>
      <c r="E70" s="47">
        <f>SUM(E71:E77)</f>
        <v>15918.906203999999</v>
      </c>
      <c r="F70" s="38">
        <f t="shared" si="36"/>
        <v>0.97662001251533737</v>
      </c>
      <c r="G70" s="38">
        <f t="shared" si="37"/>
        <v>0.97662001251533737</v>
      </c>
      <c r="H70" s="48"/>
      <c r="I70" s="49"/>
      <c r="J70" s="49"/>
      <c r="K70" s="49"/>
      <c r="L70" s="49"/>
      <c r="M70" s="20"/>
      <c r="N70" s="20"/>
      <c r="O70" s="20"/>
      <c r="P70" s="20"/>
      <c r="Q70" s="20"/>
      <c r="R70" s="20"/>
      <c r="S70" s="20"/>
      <c r="T70" s="20"/>
      <c r="U70" s="20"/>
      <c r="V70" s="20"/>
      <c r="W70" s="20"/>
      <c r="X70" s="20"/>
    </row>
    <row r="71" spans="1:24" s="21" customFormat="1" ht="42" customHeight="1">
      <c r="A71" s="5">
        <v>1</v>
      </c>
      <c r="B71" s="27" t="s">
        <v>122</v>
      </c>
      <c r="C71" s="23">
        <v>7000</v>
      </c>
      <c r="D71" s="24">
        <v>7000</v>
      </c>
      <c r="E71" s="24">
        <v>7000</v>
      </c>
      <c r="F71" s="25">
        <f t="shared" si="36"/>
        <v>1</v>
      </c>
      <c r="G71" s="25">
        <f t="shared" si="37"/>
        <v>1</v>
      </c>
      <c r="H71" s="43"/>
      <c r="I71" s="1"/>
      <c r="J71" s="20" t="s">
        <v>109</v>
      </c>
      <c r="K71" s="1"/>
      <c r="L71" s="1" t="s">
        <v>18</v>
      </c>
      <c r="M71" s="20">
        <f t="shared" ref="M71:M77" si="41">IF(K71="CT",C71,0)</f>
        <v>0</v>
      </c>
      <c r="N71" s="20">
        <f t="shared" ref="N71:N77" si="42">IF(L71="KCM",C71,0)</f>
        <v>7000</v>
      </c>
      <c r="O71" s="20">
        <f t="shared" ref="O71:O77" si="43">IF(K71="CT",D71,0)</f>
        <v>0</v>
      </c>
      <c r="P71" s="20">
        <f t="shared" ref="P71:P77" si="44">IF(L71="KCM",D71,0)</f>
        <v>7000</v>
      </c>
      <c r="Q71" s="20">
        <f t="shared" ref="Q71:Q77" si="45">IF(K71="CT",E71,0)</f>
        <v>0</v>
      </c>
      <c r="R71" s="20">
        <f t="shared" ref="R71:R77" si="46">IF(L71="KCM",E71,0)</f>
        <v>7000</v>
      </c>
      <c r="S71" s="20" t="str">
        <f t="shared" ref="S71:S77" si="47">IF(AND(K71="CT",G71=0%),"x"," ")</f>
        <v xml:space="preserve"> </v>
      </c>
      <c r="T71" s="20" t="str">
        <f t="shared" ref="T71:T77" si="48">IF(AND(K71="CT",0%&lt;G71,G71&lt;30%),"x"," ")</f>
        <v xml:space="preserve"> </v>
      </c>
      <c r="U71" s="20">
        <f t="shared" ref="U71:U77" si="49">IF(T71="x",C71,0)</f>
        <v>0</v>
      </c>
      <c r="V71" s="20" t="str">
        <f t="shared" ref="V71:V77" si="50">IF(AND(K71="CT",30%&lt;G71,G71&lt;60%),"x"," ")</f>
        <v xml:space="preserve"> </v>
      </c>
      <c r="W71" s="20">
        <f t="shared" ref="W71:W77" si="51">IF(V71="x",C71,0)</f>
        <v>0</v>
      </c>
      <c r="X71" s="20" t="str">
        <f t="shared" ref="X71:X77" si="52">IF(AND(0%&lt;G71,G71&lt;40%),"x"," ")</f>
        <v xml:space="preserve"> </v>
      </c>
    </row>
    <row r="72" spans="1:24" s="21" customFormat="1" ht="42" customHeight="1">
      <c r="A72" s="5">
        <v>2</v>
      </c>
      <c r="B72" s="27" t="s">
        <v>123</v>
      </c>
      <c r="C72" s="23">
        <v>3000</v>
      </c>
      <c r="D72" s="23">
        <v>3000</v>
      </c>
      <c r="E72" s="24">
        <v>3000</v>
      </c>
      <c r="F72" s="51">
        <f t="shared" si="36"/>
        <v>1</v>
      </c>
      <c r="G72" s="51">
        <f t="shared" si="37"/>
        <v>1</v>
      </c>
      <c r="H72" s="43"/>
      <c r="I72" s="1"/>
      <c r="J72" s="20" t="s">
        <v>109</v>
      </c>
      <c r="K72" s="1"/>
      <c r="L72" s="1" t="s">
        <v>18</v>
      </c>
      <c r="M72" s="20">
        <f t="shared" si="41"/>
        <v>0</v>
      </c>
      <c r="N72" s="20">
        <f t="shared" si="42"/>
        <v>3000</v>
      </c>
      <c r="O72" s="20">
        <f t="shared" si="43"/>
        <v>0</v>
      </c>
      <c r="P72" s="20">
        <f t="shared" si="44"/>
        <v>3000</v>
      </c>
      <c r="Q72" s="20">
        <f t="shared" si="45"/>
        <v>0</v>
      </c>
      <c r="R72" s="20">
        <f t="shared" si="46"/>
        <v>3000</v>
      </c>
      <c r="S72" s="20" t="str">
        <f t="shared" si="47"/>
        <v xml:space="preserve"> </v>
      </c>
      <c r="T72" s="20" t="str">
        <f t="shared" si="48"/>
        <v xml:space="preserve"> </v>
      </c>
      <c r="U72" s="20">
        <f t="shared" si="49"/>
        <v>0</v>
      </c>
      <c r="V72" s="20" t="str">
        <f t="shared" si="50"/>
        <v xml:space="preserve"> </v>
      </c>
      <c r="W72" s="20">
        <f t="shared" si="51"/>
        <v>0</v>
      </c>
      <c r="X72" s="20" t="str">
        <f t="shared" si="52"/>
        <v xml:space="preserve"> </v>
      </c>
    </row>
    <row r="73" spans="1:24" s="21" customFormat="1" ht="42" customHeight="1">
      <c r="A73" s="5">
        <v>3</v>
      </c>
      <c r="B73" s="27" t="s">
        <v>124</v>
      </c>
      <c r="C73" s="23">
        <v>1500</v>
      </c>
      <c r="D73" s="24">
        <v>1490.7504730000001</v>
      </c>
      <c r="E73" s="24">
        <v>1490.7504730000001</v>
      </c>
      <c r="F73" s="25">
        <f t="shared" si="36"/>
        <v>0.99383364866666668</v>
      </c>
      <c r="G73" s="25">
        <f t="shared" si="37"/>
        <v>0.99383364866666668</v>
      </c>
      <c r="H73" s="43"/>
      <c r="I73" s="1"/>
      <c r="J73" s="20" t="s">
        <v>109</v>
      </c>
      <c r="K73" s="1"/>
      <c r="L73" s="1" t="s">
        <v>18</v>
      </c>
      <c r="M73" s="20">
        <f t="shared" si="41"/>
        <v>0</v>
      </c>
      <c r="N73" s="20">
        <f t="shared" si="42"/>
        <v>1500</v>
      </c>
      <c r="O73" s="20">
        <f t="shared" si="43"/>
        <v>0</v>
      </c>
      <c r="P73" s="20">
        <f t="shared" si="44"/>
        <v>1490.7504730000001</v>
      </c>
      <c r="Q73" s="20">
        <f t="shared" si="45"/>
        <v>0</v>
      </c>
      <c r="R73" s="20">
        <f t="shared" si="46"/>
        <v>1490.7504730000001</v>
      </c>
      <c r="S73" s="20" t="str">
        <f t="shared" si="47"/>
        <v xml:space="preserve"> </v>
      </c>
      <c r="T73" s="20" t="str">
        <f t="shared" si="48"/>
        <v xml:space="preserve"> </v>
      </c>
      <c r="U73" s="20">
        <f t="shared" si="49"/>
        <v>0</v>
      </c>
      <c r="V73" s="20" t="str">
        <f t="shared" si="50"/>
        <v xml:space="preserve"> </v>
      </c>
      <c r="W73" s="20">
        <f t="shared" si="51"/>
        <v>0</v>
      </c>
      <c r="X73" s="20" t="str">
        <f t="shared" si="52"/>
        <v xml:space="preserve"> </v>
      </c>
    </row>
    <row r="74" spans="1:24" s="21" customFormat="1" ht="42" customHeight="1">
      <c r="A74" s="5">
        <v>4</v>
      </c>
      <c r="B74" s="27" t="s">
        <v>125</v>
      </c>
      <c r="C74" s="23">
        <v>1200</v>
      </c>
      <c r="D74" s="24">
        <v>1094.0309999999999</v>
      </c>
      <c r="E74" s="24">
        <v>1094.0309999999999</v>
      </c>
      <c r="F74" s="25">
        <f t="shared" si="36"/>
        <v>0.91169249999999991</v>
      </c>
      <c r="G74" s="25">
        <f t="shared" si="37"/>
        <v>0.91169249999999991</v>
      </c>
      <c r="H74" s="43"/>
      <c r="I74" s="1"/>
      <c r="J74" s="20" t="s">
        <v>109</v>
      </c>
      <c r="K74" s="1"/>
      <c r="L74" s="1" t="s">
        <v>18</v>
      </c>
      <c r="M74" s="20">
        <f t="shared" si="41"/>
        <v>0</v>
      </c>
      <c r="N74" s="20">
        <f t="shared" si="42"/>
        <v>1200</v>
      </c>
      <c r="O74" s="20">
        <f t="shared" si="43"/>
        <v>0</v>
      </c>
      <c r="P74" s="20">
        <f t="shared" si="44"/>
        <v>1094.0309999999999</v>
      </c>
      <c r="Q74" s="20">
        <f t="shared" si="45"/>
        <v>0</v>
      </c>
      <c r="R74" s="20">
        <f t="shared" si="46"/>
        <v>1094.0309999999999</v>
      </c>
      <c r="S74" s="20" t="str">
        <f t="shared" si="47"/>
        <v xml:space="preserve"> </v>
      </c>
      <c r="T74" s="20" t="str">
        <f t="shared" si="48"/>
        <v xml:space="preserve"> </v>
      </c>
      <c r="U74" s="20">
        <f t="shared" si="49"/>
        <v>0</v>
      </c>
      <c r="V74" s="20" t="str">
        <f t="shared" si="50"/>
        <v xml:space="preserve"> </v>
      </c>
      <c r="W74" s="20">
        <f t="shared" si="51"/>
        <v>0</v>
      </c>
      <c r="X74" s="20" t="str">
        <f t="shared" si="52"/>
        <v xml:space="preserve"> </v>
      </c>
    </row>
    <row r="75" spans="1:24" s="21" customFormat="1" ht="42" customHeight="1">
      <c r="A75" s="5">
        <v>5</v>
      </c>
      <c r="B75" s="27" t="s">
        <v>126</v>
      </c>
      <c r="C75" s="23">
        <v>1200</v>
      </c>
      <c r="D75" s="24">
        <v>1087.5999999999999</v>
      </c>
      <c r="E75" s="24">
        <v>1087.5999999999999</v>
      </c>
      <c r="F75" s="25">
        <f t="shared" si="36"/>
        <v>0.90633333333333321</v>
      </c>
      <c r="G75" s="25">
        <f t="shared" si="37"/>
        <v>0.90633333333333321</v>
      </c>
      <c r="H75" s="43"/>
      <c r="I75" s="1"/>
      <c r="J75" s="20" t="s">
        <v>109</v>
      </c>
      <c r="K75" s="1"/>
      <c r="L75" s="1" t="s">
        <v>18</v>
      </c>
      <c r="M75" s="20">
        <f t="shared" si="41"/>
        <v>0</v>
      </c>
      <c r="N75" s="20">
        <f t="shared" si="42"/>
        <v>1200</v>
      </c>
      <c r="O75" s="20">
        <f t="shared" si="43"/>
        <v>0</v>
      </c>
      <c r="P75" s="20">
        <f t="shared" si="44"/>
        <v>1087.5999999999999</v>
      </c>
      <c r="Q75" s="20">
        <f t="shared" si="45"/>
        <v>0</v>
      </c>
      <c r="R75" s="20">
        <f t="shared" si="46"/>
        <v>1087.5999999999999</v>
      </c>
      <c r="S75" s="20" t="str">
        <f t="shared" si="47"/>
        <v xml:space="preserve"> </v>
      </c>
      <c r="T75" s="20" t="str">
        <f t="shared" si="48"/>
        <v xml:space="preserve"> </v>
      </c>
      <c r="U75" s="20">
        <f t="shared" si="49"/>
        <v>0</v>
      </c>
      <c r="V75" s="20" t="str">
        <f t="shared" si="50"/>
        <v xml:space="preserve"> </v>
      </c>
      <c r="W75" s="20">
        <f t="shared" si="51"/>
        <v>0</v>
      </c>
      <c r="X75" s="20" t="str">
        <f t="shared" si="52"/>
        <v xml:space="preserve"> </v>
      </c>
    </row>
    <row r="76" spans="1:24" s="21" customFormat="1" ht="42" customHeight="1">
      <c r="A76" s="5">
        <v>6</v>
      </c>
      <c r="B76" s="27" t="s">
        <v>127</v>
      </c>
      <c r="C76" s="23">
        <v>1200</v>
      </c>
      <c r="D76" s="24">
        <v>1082.5467120000001</v>
      </c>
      <c r="E76" s="24">
        <v>1082.5467120000001</v>
      </c>
      <c r="F76" s="25">
        <f t="shared" si="36"/>
        <v>0.90212226000000006</v>
      </c>
      <c r="G76" s="25">
        <f t="shared" si="37"/>
        <v>0.90212226000000006</v>
      </c>
      <c r="H76" s="43"/>
      <c r="I76" s="1"/>
      <c r="J76" s="20" t="s">
        <v>109</v>
      </c>
      <c r="K76" s="1"/>
      <c r="L76" s="1" t="s">
        <v>18</v>
      </c>
      <c r="M76" s="20">
        <f t="shared" si="41"/>
        <v>0</v>
      </c>
      <c r="N76" s="20">
        <f t="shared" si="42"/>
        <v>1200</v>
      </c>
      <c r="O76" s="20">
        <f t="shared" si="43"/>
        <v>0</v>
      </c>
      <c r="P76" s="20">
        <f t="shared" si="44"/>
        <v>1082.5467120000001</v>
      </c>
      <c r="Q76" s="20">
        <f t="shared" si="45"/>
        <v>0</v>
      </c>
      <c r="R76" s="20">
        <f t="shared" si="46"/>
        <v>1082.5467120000001</v>
      </c>
      <c r="S76" s="20" t="str">
        <f t="shared" si="47"/>
        <v xml:space="preserve"> </v>
      </c>
      <c r="T76" s="20" t="str">
        <f t="shared" si="48"/>
        <v xml:space="preserve"> </v>
      </c>
      <c r="U76" s="20">
        <f t="shared" si="49"/>
        <v>0</v>
      </c>
      <c r="V76" s="20" t="str">
        <f t="shared" si="50"/>
        <v xml:space="preserve"> </v>
      </c>
      <c r="W76" s="20">
        <f t="shared" si="51"/>
        <v>0</v>
      </c>
      <c r="X76" s="20" t="str">
        <f t="shared" si="52"/>
        <v xml:space="preserve"> </v>
      </c>
    </row>
    <row r="77" spans="1:24" s="21" customFormat="1" ht="42" customHeight="1">
      <c r="A77" s="5">
        <v>7</v>
      </c>
      <c r="B77" s="27" t="s">
        <v>128</v>
      </c>
      <c r="C77" s="23">
        <v>1200</v>
      </c>
      <c r="D77" s="23">
        <v>1163.9780189999999</v>
      </c>
      <c r="E77" s="24">
        <v>1163.9780189999999</v>
      </c>
      <c r="F77" s="25">
        <f t="shared" si="36"/>
        <v>0.96998168249999994</v>
      </c>
      <c r="G77" s="25">
        <f t="shared" si="37"/>
        <v>0.96998168249999994</v>
      </c>
      <c r="H77" s="43"/>
      <c r="I77" s="1"/>
      <c r="J77" s="20" t="s">
        <v>109</v>
      </c>
      <c r="K77" s="1"/>
      <c r="L77" s="1" t="s">
        <v>18</v>
      </c>
      <c r="M77" s="20">
        <f t="shared" si="41"/>
        <v>0</v>
      </c>
      <c r="N77" s="20">
        <f t="shared" si="42"/>
        <v>1200</v>
      </c>
      <c r="O77" s="20">
        <f t="shared" si="43"/>
        <v>0</v>
      </c>
      <c r="P77" s="20">
        <f t="shared" si="44"/>
        <v>1163.9780189999999</v>
      </c>
      <c r="Q77" s="20">
        <f t="shared" si="45"/>
        <v>0</v>
      </c>
      <c r="R77" s="20">
        <f t="shared" si="46"/>
        <v>1163.9780189999999</v>
      </c>
      <c r="S77" s="20" t="str">
        <f t="shared" si="47"/>
        <v xml:space="preserve"> </v>
      </c>
      <c r="T77" s="20" t="str">
        <f t="shared" si="48"/>
        <v xml:space="preserve"> </v>
      </c>
      <c r="U77" s="20">
        <f t="shared" si="49"/>
        <v>0</v>
      </c>
      <c r="V77" s="20" t="str">
        <f t="shared" si="50"/>
        <v xml:space="preserve"> </v>
      </c>
      <c r="W77" s="20">
        <f t="shared" si="51"/>
        <v>0</v>
      </c>
      <c r="X77" s="20" t="str">
        <f t="shared" si="52"/>
        <v xml:space="preserve"> </v>
      </c>
    </row>
    <row r="78" spans="1:24" s="50" customFormat="1" ht="36" customHeight="1">
      <c r="A78" s="45" t="s">
        <v>106</v>
      </c>
      <c r="B78" s="46" t="s">
        <v>129</v>
      </c>
      <c r="C78" s="47">
        <f>SUM(C79)</f>
        <v>5000</v>
      </c>
      <c r="D78" s="47">
        <f>SUM(D79)</f>
        <v>275.81639999999999</v>
      </c>
      <c r="E78" s="47">
        <f>SUM(E79)</f>
        <v>275.81639999999999</v>
      </c>
      <c r="F78" s="38">
        <f t="shared" si="36"/>
        <v>5.5163279999999995E-2</v>
      </c>
      <c r="G78" s="38">
        <f t="shared" si="37"/>
        <v>5.5163279999999995E-2</v>
      </c>
      <c r="H78" s="48"/>
      <c r="I78" s="49"/>
      <c r="J78" s="49"/>
      <c r="K78" s="49"/>
      <c r="L78" s="49"/>
      <c r="M78" s="20"/>
      <c r="N78" s="20"/>
      <c r="O78" s="20"/>
      <c r="P78" s="20"/>
      <c r="Q78" s="20"/>
      <c r="R78" s="20"/>
      <c r="S78" s="20"/>
      <c r="T78" s="20"/>
      <c r="U78" s="20"/>
      <c r="V78" s="20"/>
      <c r="W78" s="20"/>
      <c r="X78" s="20"/>
    </row>
    <row r="79" spans="1:24" s="21" customFormat="1" ht="42" customHeight="1">
      <c r="A79" s="5">
        <v>1</v>
      </c>
      <c r="B79" s="27" t="s">
        <v>130</v>
      </c>
      <c r="C79" s="23">
        <v>5000</v>
      </c>
      <c r="D79" s="23">
        <v>275.81639999999999</v>
      </c>
      <c r="E79" s="23">
        <v>275.81639999999999</v>
      </c>
      <c r="F79" s="25">
        <f t="shared" si="36"/>
        <v>5.5163279999999995E-2</v>
      </c>
      <c r="G79" s="25">
        <f t="shared" si="37"/>
        <v>5.5163279999999995E-2</v>
      </c>
      <c r="H79" s="43"/>
      <c r="I79" s="1"/>
      <c r="J79" s="1" t="s">
        <v>131</v>
      </c>
      <c r="K79" s="1"/>
      <c r="L79" s="1" t="s">
        <v>18</v>
      </c>
      <c r="M79" s="20">
        <f>IF(K79="CT",C79,0)</f>
        <v>0</v>
      </c>
      <c r="N79" s="20">
        <f>IF(L79="KCM",C79,0)</f>
        <v>5000</v>
      </c>
      <c r="O79" s="20">
        <f>IF(K79="CT",D79,0)</f>
        <v>0</v>
      </c>
      <c r="P79" s="20">
        <f>IF(L79="KCM",D79,0)</f>
        <v>275.81639999999999</v>
      </c>
      <c r="Q79" s="20">
        <f>IF(K79="CT",E79,0)</f>
        <v>0</v>
      </c>
      <c r="R79" s="20">
        <f>IF(L79="KCM",E79,0)</f>
        <v>275.81639999999999</v>
      </c>
      <c r="S79" s="20" t="str">
        <f>IF(AND(K79="CT",G79=0%),"x"," ")</f>
        <v xml:space="preserve"> </v>
      </c>
      <c r="T79" s="20" t="str">
        <f>IF(AND(K79="CT",0%&lt;G79,G79&lt;30%),"x"," ")</f>
        <v xml:space="preserve"> </v>
      </c>
      <c r="U79" s="20">
        <f>IF(T79="x",C79,0)</f>
        <v>0</v>
      </c>
      <c r="V79" s="20" t="str">
        <f>IF(AND(K79="CT",30%&lt;G79,G79&lt;60%),"x"," ")</f>
        <v xml:space="preserve"> </v>
      </c>
      <c r="W79" s="20">
        <f>IF(V79="x",C79,0)</f>
        <v>0</v>
      </c>
      <c r="X79" s="20" t="str">
        <f>IF(AND(0%&lt;G79,G79&lt;40%),"x"," ")</f>
        <v>x</v>
      </c>
    </row>
    <row r="80" spans="1:24" s="50" customFormat="1" ht="36" customHeight="1">
      <c r="A80" s="45" t="s">
        <v>112</v>
      </c>
      <c r="B80" s="46" t="s">
        <v>132</v>
      </c>
      <c r="C80" s="47">
        <f>SUM(C81)</f>
        <v>8000</v>
      </c>
      <c r="D80" s="47">
        <f>SUM(D81)</f>
        <v>8000</v>
      </c>
      <c r="E80" s="47">
        <f>SUM(E81)</f>
        <v>8000</v>
      </c>
      <c r="F80" s="52">
        <f t="shared" si="36"/>
        <v>1</v>
      </c>
      <c r="G80" s="52">
        <f t="shared" si="37"/>
        <v>1</v>
      </c>
      <c r="H80" s="48"/>
      <c r="I80" s="49"/>
      <c r="J80" s="49"/>
      <c r="K80" s="49"/>
      <c r="L80" s="49"/>
      <c r="M80" s="20"/>
      <c r="N80" s="20"/>
      <c r="O80" s="20"/>
      <c r="P80" s="20"/>
      <c r="Q80" s="20"/>
      <c r="R80" s="20"/>
      <c r="S80" s="20"/>
      <c r="T80" s="20"/>
      <c r="U80" s="20"/>
      <c r="V80" s="20"/>
      <c r="W80" s="20"/>
      <c r="X80" s="20"/>
    </row>
    <row r="81" spans="1:24" s="21" customFormat="1" ht="42" customHeight="1">
      <c r="A81" s="5">
        <v>1</v>
      </c>
      <c r="B81" s="27" t="s">
        <v>133</v>
      </c>
      <c r="C81" s="23">
        <v>8000</v>
      </c>
      <c r="D81" s="23">
        <v>8000</v>
      </c>
      <c r="E81" s="23">
        <v>8000</v>
      </c>
      <c r="F81" s="42">
        <f t="shared" si="36"/>
        <v>1</v>
      </c>
      <c r="G81" s="42">
        <f t="shared" si="37"/>
        <v>1</v>
      </c>
      <c r="H81" s="43"/>
      <c r="I81" s="1"/>
      <c r="J81" s="1" t="s">
        <v>134</v>
      </c>
      <c r="K81" s="1"/>
      <c r="L81" s="1" t="s">
        <v>18</v>
      </c>
      <c r="M81" s="20">
        <f>IF(K81="CT",C81,0)</f>
        <v>0</v>
      </c>
      <c r="N81" s="20">
        <f>IF(L81="KCM",C81,0)</f>
        <v>8000</v>
      </c>
      <c r="O81" s="20">
        <f>IF(K81="CT",D81,0)</f>
        <v>0</v>
      </c>
      <c r="P81" s="20">
        <f>IF(L81="KCM",D81,0)</f>
        <v>8000</v>
      </c>
      <c r="Q81" s="20">
        <f>IF(K81="CT",E81,0)</f>
        <v>0</v>
      </c>
      <c r="R81" s="20">
        <f>IF(L81="KCM",E81,0)</f>
        <v>8000</v>
      </c>
      <c r="S81" s="20" t="str">
        <f>IF(AND(K81="CT",G81=0%),"x"," ")</f>
        <v xml:space="preserve"> </v>
      </c>
      <c r="T81" s="20" t="str">
        <f>IF(AND(K81="CT",0%&lt;G81,G81&lt;30%),"x"," ")</f>
        <v xml:space="preserve"> </v>
      </c>
      <c r="U81" s="20">
        <f>IF(T81="x",C81,0)</f>
        <v>0</v>
      </c>
      <c r="V81" s="20" t="str">
        <f>IF(AND(K81="CT",30%&lt;G81,G81&lt;60%),"x"," ")</f>
        <v xml:space="preserve"> </v>
      </c>
      <c r="W81" s="20">
        <f>IF(V81="x",C81,0)</f>
        <v>0</v>
      </c>
      <c r="X81" s="20" t="str">
        <f>IF(AND(0%&lt;G81,G81&lt;40%),"x"," ")</f>
        <v xml:space="preserve"> </v>
      </c>
    </row>
    <row r="82" spans="1:24" s="12" customFormat="1" ht="39.950000000000003" customHeight="1">
      <c r="A82" s="13" t="s">
        <v>28</v>
      </c>
      <c r="B82" s="14" t="s">
        <v>29</v>
      </c>
      <c r="C82" s="7">
        <f>SUM(C83,C92)</f>
        <v>205425</v>
      </c>
      <c r="D82" s="7">
        <f>SUM(D83,D92)</f>
        <v>127976.523456</v>
      </c>
      <c r="E82" s="7">
        <f>SUM(E83,E92)</f>
        <v>125484.17182799999</v>
      </c>
      <c r="F82" s="8">
        <f t="shared" si="36"/>
        <v>0.62298417162468056</v>
      </c>
      <c r="G82" s="8">
        <f t="shared" si="37"/>
        <v>0.61085151188024822</v>
      </c>
      <c r="H82" s="9"/>
      <c r="I82" s="15"/>
      <c r="J82" s="15"/>
      <c r="K82" s="15"/>
      <c r="L82" s="15"/>
      <c r="M82" s="20"/>
      <c r="N82" s="20"/>
      <c r="O82" s="20"/>
      <c r="P82" s="20"/>
      <c r="Q82" s="20"/>
      <c r="R82" s="20"/>
      <c r="S82" s="20"/>
      <c r="T82" s="20"/>
      <c r="U82" s="20"/>
      <c r="V82" s="20"/>
      <c r="W82" s="20"/>
      <c r="X82" s="20"/>
    </row>
    <row r="83" spans="1:24" s="56" customFormat="1" ht="36" customHeight="1">
      <c r="A83" s="13" t="s">
        <v>42</v>
      </c>
      <c r="B83" s="53" t="s">
        <v>135</v>
      </c>
      <c r="C83" s="54">
        <f>SUM(C84:C91)</f>
        <v>157600</v>
      </c>
      <c r="D83" s="54">
        <f>SUM(D84:D91)</f>
        <v>80151.523455999995</v>
      </c>
      <c r="E83" s="54">
        <f>SUM(E84:E91)</f>
        <v>77659.171827999991</v>
      </c>
      <c r="F83" s="8">
        <f t="shared" si="36"/>
        <v>0.50857565644670044</v>
      </c>
      <c r="G83" s="8">
        <f t="shared" si="37"/>
        <v>0.49276124256345172</v>
      </c>
      <c r="H83" s="22"/>
      <c r="I83" s="55"/>
      <c r="J83" s="55"/>
      <c r="K83" s="55"/>
      <c r="L83" s="55"/>
      <c r="M83" s="20"/>
      <c r="N83" s="20"/>
      <c r="O83" s="20"/>
      <c r="P83" s="20"/>
      <c r="Q83" s="20"/>
      <c r="R83" s="20"/>
      <c r="S83" s="20"/>
      <c r="T83" s="20"/>
      <c r="U83" s="20"/>
      <c r="V83" s="20"/>
      <c r="W83" s="20"/>
      <c r="X83" s="20"/>
    </row>
    <row r="84" spans="1:24" s="56" customFormat="1" ht="39.950000000000003" customHeight="1">
      <c r="A84" s="13"/>
      <c r="B84" s="43" t="s">
        <v>63</v>
      </c>
      <c r="C84" s="57">
        <v>80000</v>
      </c>
      <c r="D84" s="58">
        <v>24714.208766999996</v>
      </c>
      <c r="E84" s="58">
        <v>24714.208766999996</v>
      </c>
      <c r="F84" s="25">
        <f t="shared" si="36"/>
        <v>0.30892760958749993</v>
      </c>
      <c r="G84" s="25">
        <f t="shared" si="37"/>
        <v>0.30892760958749993</v>
      </c>
      <c r="H84" s="22"/>
      <c r="I84" s="55"/>
      <c r="J84" s="55" t="s">
        <v>64</v>
      </c>
      <c r="K84" s="55"/>
      <c r="L84" s="55"/>
      <c r="M84" s="20">
        <f t="shared" ref="M84:M91" si="53">IF(K84="CT",C84,0)</f>
        <v>0</v>
      </c>
      <c r="N84" s="20">
        <f t="shared" ref="N84:N91" si="54">IF(L84="KCM",C84,0)</f>
        <v>0</v>
      </c>
      <c r="O84" s="20">
        <f t="shared" ref="O84:O91" si="55">IF(K84="CT",D84,0)</f>
        <v>0</v>
      </c>
      <c r="P84" s="20">
        <f t="shared" ref="P84:P91" si="56">IF(L84="KCM",D84,0)</f>
        <v>0</v>
      </c>
      <c r="Q84" s="20">
        <f t="shared" ref="Q84:Q91" si="57">IF(K84="CT",E84,0)</f>
        <v>0</v>
      </c>
      <c r="R84" s="20">
        <f t="shared" ref="R84:R91" si="58">IF(L84="KCM",E84,0)</f>
        <v>0</v>
      </c>
      <c r="S84" s="20" t="str">
        <f t="shared" ref="S84:S91" si="59">IF(AND(K84="CT",G84=0%),"x"," ")</f>
        <v xml:space="preserve"> </v>
      </c>
      <c r="T84" s="20" t="str">
        <f t="shared" ref="T84:T91" si="60">IF(AND(K84="CT",0%&lt;G84,G84&lt;30%),"x"," ")</f>
        <v xml:space="preserve"> </v>
      </c>
      <c r="U84" s="20">
        <f t="shared" ref="U84:U91" si="61">IF(T84="x",C84,0)</f>
        <v>0</v>
      </c>
      <c r="V84" s="20" t="str">
        <f t="shared" ref="V84:V91" si="62">IF(AND(K84="CT",30%&lt;G84,G84&lt;60%),"x"," ")</f>
        <v xml:space="preserve"> </v>
      </c>
      <c r="W84" s="20">
        <f t="shared" ref="W84:W91" si="63">IF(V84="x",C84,0)</f>
        <v>0</v>
      </c>
      <c r="X84" s="20" t="str">
        <f t="shared" ref="X84:X91" si="64">IF(AND(0%&lt;G84,G84&lt;40%),"x"," ")</f>
        <v>x</v>
      </c>
    </row>
    <row r="85" spans="1:24" s="56" customFormat="1" ht="39.950000000000003" customHeight="1">
      <c r="A85" s="13"/>
      <c r="B85" s="43" t="s">
        <v>65</v>
      </c>
      <c r="C85" s="57">
        <v>10400</v>
      </c>
      <c r="D85" s="58">
        <v>9111.6883510000007</v>
      </c>
      <c r="E85" s="58">
        <v>9111.6883510000007</v>
      </c>
      <c r="F85" s="25">
        <f t="shared" si="36"/>
        <v>0.87612387990384621</v>
      </c>
      <c r="G85" s="25">
        <f t="shared" si="37"/>
        <v>0.87612387990384621</v>
      </c>
      <c r="H85" s="22"/>
      <c r="I85" s="55"/>
      <c r="J85" s="55" t="s">
        <v>64</v>
      </c>
      <c r="K85" s="55"/>
      <c r="L85" s="55"/>
      <c r="M85" s="20">
        <f t="shared" si="53"/>
        <v>0</v>
      </c>
      <c r="N85" s="20">
        <f t="shared" si="54"/>
        <v>0</v>
      </c>
      <c r="O85" s="20">
        <f t="shared" si="55"/>
        <v>0</v>
      </c>
      <c r="P85" s="20">
        <f t="shared" si="56"/>
        <v>0</v>
      </c>
      <c r="Q85" s="20">
        <f t="shared" si="57"/>
        <v>0</v>
      </c>
      <c r="R85" s="20">
        <f t="shared" si="58"/>
        <v>0</v>
      </c>
      <c r="S85" s="20" t="str">
        <f t="shared" si="59"/>
        <v xml:space="preserve"> </v>
      </c>
      <c r="T85" s="20" t="str">
        <f t="shared" si="60"/>
        <v xml:space="preserve"> </v>
      </c>
      <c r="U85" s="20">
        <f t="shared" si="61"/>
        <v>0</v>
      </c>
      <c r="V85" s="20" t="str">
        <f t="shared" si="62"/>
        <v xml:space="preserve"> </v>
      </c>
      <c r="W85" s="20">
        <f t="shared" si="63"/>
        <v>0</v>
      </c>
      <c r="X85" s="20" t="str">
        <f t="shared" si="64"/>
        <v xml:space="preserve"> </v>
      </c>
    </row>
    <row r="86" spans="1:24" s="56" customFormat="1" ht="39.950000000000003" customHeight="1">
      <c r="A86" s="13"/>
      <c r="B86" s="43" t="s">
        <v>66</v>
      </c>
      <c r="C86" s="57">
        <v>32000</v>
      </c>
      <c r="D86" s="58">
        <v>14518.373815999998</v>
      </c>
      <c r="E86" s="58">
        <v>14518.373815999998</v>
      </c>
      <c r="F86" s="25">
        <f t="shared" si="36"/>
        <v>0.4536991817499999</v>
      </c>
      <c r="G86" s="25">
        <f t="shared" si="37"/>
        <v>0.4536991817499999</v>
      </c>
      <c r="H86" s="22"/>
      <c r="I86" s="55"/>
      <c r="J86" s="55" t="s">
        <v>64</v>
      </c>
      <c r="K86" s="55"/>
      <c r="L86" s="55"/>
      <c r="M86" s="20">
        <f t="shared" si="53"/>
        <v>0</v>
      </c>
      <c r="N86" s="20">
        <f t="shared" si="54"/>
        <v>0</v>
      </c>
      <c r="O86" s="20">
        <f t="shared" si="55"/>
        <v>0</v>
      </c>
      <c r="P86" s="20">
        <f t="shared" si="56"/>
        <v>0</v>
      </c>
      <c r="Q86" s="20">
        <f t="shared" si="57"/>
        <v>0</v>
      </c>
      <c r="R86" s="20">
        <f t="shared" si="58"/>
        <v>0</v>
      </c>
      <c r="S86" s="20" t="str">
        <f t="shared" si="59"/>
        <v xml:space="preserve"> </v>
      </c>
      <c r="T86" s="20" t="str">
        <f t="shared" si="60"/>
        <v xml:space="preserve"> </v>
      </c>
      <c r="U86" s="20">
        <f t="shared" si="61"/>
        <v>0</v>
      </c>
      <c r="V86" s="20" t="str">
        <f t="shared" si="62"/>
        <v xml:space="preserve"> </v>
      </c>
      <c r="W86" s="20">
        <f t="shared" si="63"/>
        <v>0</v>
      </c>
      <c r="X86" s="20" t="str">
        <f t="shared" si="64"/>
        <v xml:space="preserve"> </v>
      </c>
    </row>
    <row r="87" spans="1:24" s="56" customFormat="1" ht="39.950000000000003" customHeight="1">
      <c r="A87" s="13"/>
      <c r="B87" s="43" t="s">
        <v>67</v>
      </c>
      <c r="C87" s="57">
        <v>11200</v>
      </c>
      <c r="D87" s="58">
        <v>9500</v>
      </c>
      <c r="E87" s="58">
        <v>7883.4545879999996</v>
      </c>
      <c r="F87" s="25">
        <f t="shared" si="36"/>
        <v>0.8482142857142857</v>
      </c>
      <c r="G87" s="25">
        <f t="shared" si="37"/>
        <v>0.70387987392857143</v>
      </c>
      <c r="H87" s="22"/>
      <c r="I87" s="55"/>
      <c r="J87" s="55" t="s">
        <v>64</v>
      </c>
      <c r="K87" s="55"/>
      <c r="L87" s="55"/>
      <c r="M87" s="20">
        <f t="shared" si="53"/>
        <v>0</v>
      </c>
      <c r="N87" s="20">
        <f t="shared" si="54"/>
        <v>0</v>
      </c>
      <c r="O87" s="20">
        <f t="shared" si="55"/>
        <v>0</v>
      </c>
      <c r="P87" s="20">
        <f t="shared" si="56"/>
        <v>0</v>
      </c>
      <c r="Q87" s="20">
        <f t="shared" si="57"/>
        <v>0</v>
      </c>
      <c r="R87" s="20">
        <f t="shared" si="58"/>
        <v>0</v>
      </c>
      <c r="S87" s="20" t="str">
        <f t="shared" si="59"/>
        <v xml:space="preserve"> </v>
      </c>
      <c r="T87" s="20" t="str">
        <f t="shared" si="60"/>
        <v xml:space="preserve"> </v>
      </c>
      <c r="U87" s="20">
        <f t="shared" si="61"/>
        <v>0</v>
      </c>
      <c r="V87" s="20" t="str">
        <f t="shared" si="62"/>
        <v xml:space="preserve"> </v>
      </c>
      <c r="W87" s="20">
        <f t="shared" si="63"/>
        <v>0</v>
      </c>
      <c r="X87" s="20" t="str">
        <f t="shared" si="64"/>
        <v xml:space="preserve"> </v>
      </c>
    </row>
    <row r="88" spans="1:24" s="56" customFormat="1" ht="39.950000000000003" customHeight="1">
      <c r="A88" s="13"/>
      <c r="B88" s="43" t="s">
        <v>68</v>
      </c>
      <c r="C88" s="57">
        <v>8800</v>
      </c>
      <c r="D88" s="58">
        <v>8800</v>
      </c>
      <c r="E88" s="58">
        <v>7975.1404190000003</v>
      </c>
      <c r="F88" s="25">
        <f t="shared" si="36"/>
        <v>1</v>
      </c>
      <c r="G88" s="25">
        <f t="shared" si="37"/>
        <v>0.90626595670454546</v>
      </c>
      <c r="H88" s="22"/>
      <c r="I88" s="55"/>
      <c r="J88" s="55" t="s">
        <v>64</v>
      </c>
      <c r="K88" s="55"/>
      <c r="L88" s="55"/>
      <c r="M88" s="20">
        <f t="shared" si="53"/>
        <v>0</v>
      </c>
      <c r="N88" s="20">
        <f t="shared" si="54"/>
        <v>0</v>
      </c>
      <c r="O88" s="20">
        <f t="shared" si="55"/>
        <v>0</v>
      </c>
      <c r="P88" s="20">
        <f t="shared" si="56"/>
        <v>0</v>
      </c>
      <c r="Q88" s="20">
        <f t="shared" si="57"/>
        <v>0</v>
      </c>
      <c r="R88" s="20">
        <f t="shared" si="58"/>
        <v>0</v>
      </c>
      <c r="S88" s="20" t="str">
        <f t="shared" si="59"/>
        <v xml:space="preserve"> </v>
      </c>
      <c r="T88" s="20" t="str">
        <f t="shared" si="60"/>
        <v xml:space="preserve"> </v>
      </c>
      <c r="U88" s="20">
        <f t="shared" si="61"/>
        <v>0</v>
      </c>
      <c r="V88" s="20" t="str">
        <f t="shared" si="62"/>
        <v xml:space="preserve"> </v>
      </c>
      <c r="W88" s="20">
        <f t="shared" si="63"/>
        <v>0</v>
      </c>
      <c r="X88" s="20" t="str">
        <f t="shared" si="64"/>
        <v xml:space="preserve"> </v>
      </c>
    </row>
    <row r="89" spans="1:24" s="56" customFormat="1" ht="39.950000000000003" customHeight="1">
      <c r="A89" s="13"/>
      <c r="B89" s="43" t="s">
        <v>69</v>
      </c>
      <c r="C89" s="57">
        <v>4800</v>
      </c>
      <c r="D89" s="58">
        <v>4484.4807149999997</v>
      </c>
      <c r="E89" s="58">
        <v>4484.4807149999997</v>
      </c>
      <c r="F89" s="25">
        <f t="shared" si="36"/>
        <v>0.93426681562499991</v>
      </c>
      <c r="G89" s="25">
        <f t="shared" si="37"/>
        <v>0.93426681562499991</v>
      </c>
      <c r="H89" s="22"/>
      <c r="I89" s="55"/>
      <c r="J89" s="55" t="s">
        <v>64</v>
      </c>
      <c r="K89" s="55"/>
      <c r="L89" s="55"/>
      <c r="M89" s="20">
        <f t="shared" si="53"/>
        <v>0</v>
      </c>
      <c r="N89" s="20">
        <f t="shared" si="54"/>
        <v>0</v>
      </c>
      <c r="O89" s="20">
        <f t="shared" si="55"/>
        <v>0</v>
      </c>
      <c r="P89" s="20">
        <f t="shared" si="56"/>
        <v>0</v>
      </c>
      <c r="Q89" s="20">
        <f t="shared" si="57"/>
        <v>0</v>
      </c>
      <c r="R89" s="20">
        <f t="shared" si="58"/>
        <v>0</v>
      </c>
      <c r="S89" s="20" t="str">
        <f t="shared" si="59"/>
        <v xml:space="preserve"> </v>
      </c>
      <c r="T89" s="20" t="str">
        <f t="shared" si="60"/>
        <v xml:space="preserve"> </v>
      </c>
      <c r="U89" s="20">
        <f t="shared" si="61"/>
        <v>0</v>
      </c>
      <c r="V89" s="20" t="str">
        <f t="shared" si="62"/>
        <v xml:space="preserve"> </v>
      </c>
      <c r="W89" s="20">
        <f t="shared" si="63"/>
        <v>0</v>
      </c>
      <c r="X89" s="20" t="str">
        <f t="shared" si="64"/>
        <v xml:space="preserve"> </v>
      </c>
    </row>
    <row r="90" spans="1:24" s="56" customFormat="1" ht="39.950000000000003" customHeight="1">
      <c r="A90" s="13"/>
      <c r="B90" s="43" t="s">
        <v>70</v>
      </c>
      <c r="C90" s="57">
        <v>7200</v>
      </c>
      <c r="D90" s="58">
        <v>6049.5452290000003</v>
      </c>
      <c r="E90" s="58">
        <v>6049.5452290000003</v>
      </c>
      <c r="F90" s="25">
        <f t="shared" si="36"/>
        <v>0.84021461513888895</v>
      </c>
      <c r="G90" s="25">
        <f t="shared" si="37"/>
        <v>0.84021461513888895</v>
      </c>
      <c r="H90" s="22"/>
      <c r="I90" s="55"/>
      <c r="J90" s="55" t="s">
        <v>64</v>
      </c>
      <c r="K90" s="55"/>
      <c r="L90" s="55"/>
      <c r="M90" s="20">
        <f t="shared" si="53"/>
        <v>0</v>
      </c>
      <c r="N90" s="20">
        <f t="shared" si="54"/>
        <v>0</v>
      </c>
      <c r="O90" s="20">
        <f t="shared" si="55"/>
        <v>0</v>
      </c>
      <c r="P90" s="20">
        <f t="shared" si="56"/>
        <v>0</v>
      </c>
      <c r="Q90" s="20">
        <f t="shared" si="57"/>
        <v>0</v>
      </c>
      <c r="R90" s="20">
        <f t="shared" si="58"/>
        <v>0</v>
      </c>
      <c r="S90" s="20" t="str">
        <f t="shared" si="59"/>
        <v xml:space="preserve"> </v>
      </c>
      <c r="T90" s="20" t="str">
        <f t="shared" si="60"/>
        <v xml:space="preserve"> </v>
      </c>
      <c r="U90" s="20">
        <f t="shared" si="61"/>
        <v>0</v>
      </c>
      <c r="V90" s="20" t="str">
        <f t="shared" si="62"/>
        <v xml:space="preserve"> </v>
      </c>
      <c r="W90" s="20">
        <f t="shared" si="63"/>
        <v>0</v>
      </c>
      <c r="X90" s="20" t="str">
        <f t="shared" si="64"/>
        <v xml:space="preserve"> </v>
      </c>
    </row>
    <row r="91" spans="1:24" s="56" customFormat="1" ht="39.950000000000003" customHeight="1">
      <c r="A91" s="13"/>
      <c r="B91" s="43" t="s">
        <v>71</v>
      </c>
      <c r="C91" s="57">
        <v>3200</v>
      </c>
      <c r="D91" s="58">
        <v>2973.2265779999998</v>
      </c>
      <c r="E91" s="58">
        <v>2922.2799430000005</v>
      </c>
      <c r="F91" s="25">
        <f t="shared" si="36"/>
        <v>0.92913330562499996</v>
      </c>
      <c r="G91" s="25">
        <f t="shared" si="37"/>
        <v>0.91321248218750017</v>
      </c>
      <c r="H91" s="22"/>
      <c r="I91" s="55"/>
      <c r="J91" s="55" t="s">
        <v>64</v>
      </c>
      <c r="K91" s="55"/>
      <c r="L91" s="55"/>
      <c r="M91" s="20">
        <f t="shared" si="53"/>
        <v>0</v>
      </c>
      <c r="N91" s="20">
        <f t="shared" si="54"/>
        <v>0</v>
      </c>
      <c r="O91" s="20">
        <f t="shared" si="55"/>
        <v>0</v>
      </c>
      <c r="P91" s="20">
        <f t="shared" si="56"/>
        <v>0</v>
      </c>
      <c r="Q91" s="20">
        <f t="shared" si="57"/>
        <v>0</v>
      </c>
      <c r="R91" s="20">
        <f t="shared" si="58"/>
        <v>0</v>
      </c>
      <c r="S91" s="20" t="str">
        <f t="shared" si="59"/>
        <v xml:space="preserve"> </v>
      </c>
      <c r="T91" s="20" t="str">
        <f t="shared" si="60"/>
        <v xml:space="preserve"> </v>
      </c>
      <c r="U91" s="20">
        <f t="shared" si="61"/>
        <v>0</v>
      </c>
      <c r="V91" s="20" t="str">
        <f t="shared" si="62"/>
        <v xml:space="preserve"> </v>
      </c>
      <c r="W91" s="20">
        <f t="shared" si="63"/>
        <v>0</v>
      </c>
      <c r="X91" s="20" t="str">
        <f t="shared" si="64"/>
        <v xml:space="preserve"> </v>
      </c>
    </row>
    <row r="92" spans="1:24" s="56" customFormat="1" ht="33" customHeight="1">
      <c r="A92" s="13" t="s">
        <v>75</v>
      </c>
      <c r="B92" s="53" t="s">
        <v>136</v>
      </c>
      <c r="C92" s="54">
        <f t="shared" ref="C92:E93" si="65">SUM(C93)</f>
        <v>47825</v>
      </c>
      <c r="D92" s="54">
        <f t="shared" si="65"/>
        <v>47825</v>
      </c>
      <c r="E92" s="54">
        <f t="shared" si="65"/>
        <v>47825</v>
      </c>
      <c r="F92" s="19">
        <f t="shared" si="36"/>
        <v>1</v>
      </c>
      <c r="G92" s="19">
        <f t="shared" si="37"/>
        <v>1</v>
      </c>
      <c r="H92" s="22"/>
      <c r="I92" s="55"/>
      <c r="J92" s="55"/>
      <c r="K92" s="55"/>
      <c r="L92" s="55"/>
      <c r="M92" s="20"/>
      <c r="N92" s="20"/>
      <c r="O92" s="20"/>
      <c r="P92" s="20"/>
      <c r="Q92" s="20"/>
      <c r="R92" s="20"/>
      <c r="S92" s="20"/>
      <c r="T92" s="20"/>
      <c r="U92" s="20"/>
      <c r="V92" s="20"/>
      <c r="W92" s="20"/>
      <c r="X92" s="20"/>
    </row>
    <row r="93" spans="1:24" s="56" customFormat="1" ht="39.75" customHeight="1">
      <c r="A93" s="35" t="s">
        <v>86</v>
      </c>
      <c r="B93" s="36" t="s">
        <v>137</v>
      </c>
      <c r="C93" s="59">
        <f t="shared" si="65"/>
        <v>47825</v>
      </c>
      <c r="D93" s="59">
        <f t="shared" si="65"/>
        <v>47825</v>
      </c>
      <c r="E93" s="59">
        <f t="shared" si="65"/>
        <v>47825</v>
      </c>
      <c r="F93" s="52">
        <f t="shared" si="36"/>
        <v>1</v>
      </c>
      <c r="G93" s="52">
        <f t="shared" si="37"/>
        <v>1</v>
      </c>
      <c r="H93" s="22"/>
      <c r="I93" s="55"/>
      <c r="J93" s="55"/>
      <c r="K93" s="55"/>
      <c r="L93" s="55"/>
      <c r="M93" s="20"/>
      <c r="N93" s="20"/>
      <c r="O93" s="20"/>
      <c r="P93" s="20"/>
      <c r="Q93" s="20"/>
      <c r="R93" s="20"/>
      <c r="S93" s="20"/>
      <c r="T93" s="20"/>
      <c r="U93" s="20"/>
      <c r="V93" s="20"/>
      <c r="W93" s="20"/>
      <c r="X93" s="20"/>
    </row>
    <row r="94" spans="1:24" s="56" customFormat="1" ht="36.75" customHeight="1">
      <c r="A94" s="5">
        <v>1</v>
      </c>
      <c r="B94" s="27" t="s">
        <v>138</v>
      </c>
      <c r="C94" s="57">
        <v>47825</v>
      </c>
      <c r="D94" s="60">
        <v>47825</v>
      </c>
      <c r="E94" s="60">
        <v>47825</v>
      </c>
      <c r="F94" s="51">
        <f t="shared" si="36"/>
        <v>1</v>
      </c>
      <c r="G94" s="51">
        <f t="shared" si="37"/>
        <v>1</v>
      </c>
      <c r="H94" s="43"/>
      <c r="I94" s="1"/>
      <c r="J94" s="1" t="s">
        <v>89</v>
      </c>
      <c r="K94" s="1"/>
      <c r="L94" s="1" t="s">
        <v>18</v>
      </c>
      <c r="M94" s="20">
        <f>IF(K94="CT",C94,0)</f>
        <v>0</v>
      </c>
      <c r="N94" s="20">
        <f>IF(L94="KCM",C94,0)</f>
        <v>47825</v>
      </c>
      <c r="O94" s="20">
        <f>IF(K94="CT",D94,0)</f>
        <v>0</v>
      </c>
      <c r="P94" s="20">
        <f>IF(L94="KCM",D94,0)</f>
        <v>47825</v>
      </c>
      <c r="Q94" s="20">
        <f>IF(K94="CT",E94,0)</f>
        <v>0</v>
      </c>
      <c r="R94" s="20">
        <f>IF(L94="KCM",E94,0)</f>
        <v>47825</v>
      </c>
      <c r="S94" s="20" t="str">
        <f>IF(AND(K94="CT",G94=0%),"x"," ")</f>
        <v xml:space="preserve"> </v>
      </c>
      <c r="T94" s="20" t="str">
        <f>IF(AND(K94="CT",0%&lt;G94,G94&lt;30%),"x"," ")</f>
        <v xml:space="preserve"> </v>
      </c>
      <c r="U94" s="20">
        <f>IF(T94="x",C94,0)</f>
        <v>0</v>
      </c>
      <c r="V94" s="20" t="str">
        <f>IF(AND(K94="CT",30%&lt;G94,G94&lt;60%),"x"," ")</f>
        <v xml:space="preserve"> </v>
      </c>
      <c r="W94" s="20">
        <f>IF(V94="x",C94,0)</f>
        <v>0</v>
      </c>
      <c r="X94" s="20" t="str">
        <f>IF(AND(0%&lt;G94,G94&lt;40%),"x"," ")</f>
        <v xml:space="preserve"> </v>
      </c>
    </row>
    <row r="95" spans="1:24" s="12" customFormat="1" ht="39.950000000000003" customHeight="1">
      <c r="A95" s="13" t="s">
        <v>30</v>
      </c>
      <c r="B95" s="14" t="s">
        <v>31</v>
      </c>
      <c r="C95" s="7">
        <f>SUM(C96:C98,C205,C209,C299)</f>
        <v>1525236.8640000001</v>
      </c>
      <c r="D95" s="7">
        <f>SUM(D96:D98,D205,D209,D299)</f>
        <v>1117573.4441370002</v>
      </c>
      <c r="E95" s="7">
        <f>SUM(E96:E98,E205,E209,E299)</f>
        <v>1117541.7720820003</v>
      </c>
      <c r="F95" s="8">
        <f t="shared" si="36"/>
        <v>0.73272123859248672</v>
      </c>
      <c r="G95" s="8">
        <f t="shared" si="37"/>
        <v>0.73270047325711651</v>
      </c>
      <c r="H95" s="9"/>
      <c r="I95" s="15"/>
      <c r="J95" s="15"/>
      <c r="K95" s="15"/>
      <c r="L95" s="15"/>
      <c r="M95" s="20"/>
      <c r="N95" s="20"/>
      <c r="O95" s="20"/>
      <c r="P95" s="20"/>
      <c r="Q95" s="20"/>
      <c r="R95" s="20"/>
      <c r="S95" s="20"/>
      <c r="T95" s="20"/>
      <c r="U95" s="20"/>
      <c r="V95" s="20"/>
      <c r="W95" s="20"/>
      <c r="X95" s="20"/>
    </row>
    <row r="96" spans="1:24" s="56" customFormat="1" ht="54.75" customHeight="1">
      <c r="A96" s="13" t="s">
        <v>42</v>
      </c>
      <c r="B96" s="61" t="s">
        <v>139</v>
      </c>
      <c r="C96" s="54">
        <v>6325.8639999999996</v>
      </c>
      <c r="D96" s="62">
        <v>3404.4902969999998</v>
      </c>
      <c r="E96" s="62">
        <v>3404.4902969999998</v>
      </c>
      <c r="F96" s="8">
        <f t="shared" si="36"/>
        <v>0.538185818885768</v>
      </c>
      <c r="G96" s="8">
        <f t="shared" si="37"/>
        <v>0.538185818885768</v>
      </c>
      <c r="H96" s="22"/>
      <c r="I96" s="55"/>
      <c r="J96" s="55" t="s">
        <v>44</v>
      </c>
      <c r="K96" s="55"/>
      <c r="L96" s="55"/>
      <c r="M96" s="20"/>
      <c r="N96" s="20"/>
      <c r="O96" s="20"/>
      <c r="P96" s="20"/>
      <c r="Q96" s="20"/>
      <c r="R96" s="20"/>
      <c r="S96" s="20"/>
      <c r="T96" s="20"/>
      <c r="U96" s="20"/>
      <c r="V96" s="20"/>
      <c r="W96" s="20"/>
      <c r="X96" s="20"/>
    </row>
    <row r="97" spans="1:24" s="56" customFormat="1" ht="66.75" customHeight="1">
      <c r="A97" s="13" t="s">
        <v>75</v>
      </c>
      <c r="B97" s="17" t="s">
        <v>74</v>
      </c>
      <c r="C97" s="54">
        <f>CBDT_QT!C34</f>
        <v>18974</v>
      </c>
      <c r="D97" s="54">
        <f>CBDT_QT!D34</f>
        <v>14483.910307</v>
      </c>
      <c r="E97" s="54">
        <f>CBDT_QT!E34</f>
        <v>14483.910307</v>
      </c>
      <c r="F97" s="8">
        <f t="shared" si="36"/>
        <v>0.76335566074628436</v>
      </c>
      <c r="G97" s="8">
        <f t="shared" si="37"/>
        <v>0.76335566074628436</v>
      </c>
      <c r="H97" s="22"/>
      <c r="I97" s="55"/>
      <c r="J97" s="55" t="s">
        <v>44</v>
      </c>
      <c r="K97" s="55"/>
      <c r="L97" s="55"/>
      <c r="M97" s="20"/>
      <c r="N97" s="20"/>
      <c r="O97" s="20"/>
      <c r="P97" s="20"/>
      <c r="Q97" s="20"/>
      <c r="R97" s="20"/>
      <c r="S97" s="20"/>
      <c r="T97" s="20"/>
      <c r="U97" s="20"/>
      <c r="V97" s="20"/>
      <c r="W97" s="20"/>
      <c r="X97" s="20"/>
    </row>
    <row r="98" spans="1:24" ht="62.25" customHeight="1">
      <c r="A98" s="13" t="s">
        <v>78</v>
      </c>
      <c r="B98" s="17" t="s">
        <v>140</v>
      </c>
      <c r="C98" s="54">
        <f>SUM(C99,C158)</f>
        <v>313480</v>
      </c>
      <c r="D98" s="54">
        <f>SUM(D99,D158)</f>
        <v>256657.18395799998</v>
      </c>
      <c r="E98" s="54">
        <f>SUM(E99,E158)</f>
        <v>256625.51190300001</v>
      </c>
      <c r="F98" s="8">
        <f t="shared" si="36"/>
        <v>0.81873543434349871</v>
      </c>
      <c r="G98" s="8">
        <f t="shared" si="37"/>
        <v>0.81863440060928927</v>
      </c>
      <c r="H98" s="43"/>
      <c r="M98" s="20"/>
      <c r="N98" s="20"/>
      <c r="O98" s="20"/>
      <c r="P98" s="20"/>
      <c r="Q98" s="20"/>
      <c r="R98" s="20"/>
      <c r="S98" s="20"/>
      <c r="T98" s="20"/>
      <c r="U98" s="20"/>
      <c r="V98" s="20"/>
      <c r="W98" s="20"/>
      <c r="X98" s="20"/>
    </row>
    <row r="99" spans="1:24" ht="33" customHeight="1">
      <c r="A99" s="13" t="s">
        <v>141</v>
      </c>
      <c r="B99" s="17" t="s">
        <v>142</v>
      </c>
      <c r="C99" s="54">
        <f>SUM(C100,C130,C155)</f>
        <v>171900</v>
      </c>
      <c r="D99" s="54">
        <f>SUM(D100,D130,D155)</f>
        <v>136909.14761099999</v>
      </c>
      <c r="E99" s="54">
        <f>SUM(E100,E130,E155)</f>
        <v>136877.47555599999</v>
      </c>
      <c r="F99" s="8">
        <f t="shared" si="36"/>
        <v>0.79644646661431062</v>
      </c>
      <c r="G99" s="8">
        <f t="shared" si="37"/>
        <v>0.79626221963932509</v>
      </c>
      <c r="H99" s="43"/>
      <c r="M99" s="20"/>
      <c r="N99" s="20"/>
      <c r="O99" s="20"/>
      <c r="P99" s="20"/>
      <c r="Q99" s="20"/>
      <c r="R99" s="20"/>
      <c r="S99" s="20"/>
      <c r="T99" s="20"/>
      <c r="U99" s="20"/>
      <c r="V99" s="20"/>
      <c r="W99" s="20"/>
      <c r="X99" s="20"/>
    </row>
    <row r="100" spans="1:24" s="66" customFormat="1" ht="33" customHeight="1">
      <c r="A100" s="29" t="s">
        <v>86</v>
      </c>
      <c r="B100" s="30" t="s">
        <v>87</v>
      </c>
      <c r="C100" s="63">
        <f>SUM(C101,C108,C112,C118,C121,C124)</f>
        <v>74100</v>
      </c>
      <c r="D100" s="63">
        <f>SUM(D101,D108,D112,D118,D121,D124)</f>
        <v>50393.915950000002</v>
      </c>
      <c r="E100" s="63">
        <f>SUM(E101,E108,E112,E118,E121,E124)</f>
        <v>50361.915950000002</v>
      </c>
      <c r="F100" s="8">
        <f t="shared" si="36"/>
        <v>0.68007983738191635</v>
      </c>
      <c r="G100" s="8">
        <f t="shared" si="37"/>
        <v>0.67964798852901487</v>
      </c>
      <c r="H100" s="64"/>
      <c r="I100" s="65"/>
      <c r="J100" s="65"/>
      <c r="K100" s="65"/>
      <c r="L100" s="65"/>
      <c r="M100" s="20"/>
      <c r="N100" s="20"/>
      <c r="O100" s="20"/>
      <c r="P100" s="20"/>
      <c r="Q100" s="20"/>
      <c r="R100" s="20"/>
      <c r="S100" s="20"/>
      <c r="T100" s="20"/>
      <c r="U100" s="20"/>
      <c r="V100" s="20"/>
      <c r="W100" s="20"/>
      <c r="X100" s="20"/>
    </row>
    <row r="101" spans="1:24" s="70" customFormat="1" ht="34.5" customHeight="1">
      <c r="A101" s="35"/>
      <c r="B101" s="67" t="s">
        <v>143</v>
      </c>
      <c r="C101" s="59">
        <f>SUM(C102:C107)</f>
        <v>12400</v>
      </c>
      <c r="D101" s="59">
        <f>SUM(D102:D107)</f>
        <v>5111.0935040000004</v>
      </c>
      <c r="E101" s="59">
        <f>SUM(E102:E107)</f>
        <v>5111.0935040000004</v>
      </c>
      <c r="F101" s="38">
        <f t="shared" ref="F101:F164" si="66">D101/C101</f>
        <v>0.41218496000000004</v>
      </c>
      <c r="G101" s="38">
        <f t="shared" ref="G101:G164" si="67">E101/C101</f>
        <v>0.41218496000000004</v>
      </c>
      <c r="H101" s="68"/>
      <c r="I101" s="69"/>
      <c r="J101" s="69"/>
      <c r="K101" s="69"/>
      <c r="L101" s="69"/>
      <c r="M101" s="20"/>
      <c r="N101" s="20"/>
      <c r="O101" s="20"/>
      <c r="P101" s="20"/>
      <c r="Q101" s="20"/>
      <c r="R101" s="20"/>
      <c r="S101" s="20"/>
      <c r="T101" s="20"/>
      <c r="U101" s="20"/>
      <c r="V101" s="20"/>
      <c r="W101" s="20"/>
      <c r="X101" s="20"/>
    </row>
    <row r="102" spans="1:24" ht="42" customHeight="1">
      <c r="A102" s="5">
        <v>1</v>
      </c>
      <c r="B102" s="71" t="s">
        <v>144</v>
      </c>
      <c r="C102" s="57">
        <v>2500</v>
      </c>
      <c r="D102" s="57">
        <v>1513.8745039999999</v>
      </c>
      <c r="E102" s="57">
        <v>1513.8745039999999</v>
      </c>
      <c r="F102" s="25">
        <f t="shared" si="66"/>
        <v>0.60554980159999994</v>
      </c>
      <c r="G102" s="25">
        <f t="shared" si="67"/>
        <v>0.60554980159999994</v>
      </c>
      <c r="H102" s="43"/>
      <c r="J102" s="1" t="s">
        <v>89</v>
      </c>
      <c r="K102" s="1" t="s">
        <v>17</v>
      </c>
      <c r="M102" s="20">
        <f t="shared" ref="M102:M107" si="68">IF(K102="CT",C102,0)</f>
        <v>2500</v>
      </c>
      <c r="N102" s="20">
        <f t="shared" ref="N102:N107" si="69">IF(L102="KCM",C102,0)</f>
        <v>0</v>
      </c>
      <c r="O102" s="20">
        <f t="shared" ref="O102:O107" si="70">IF(K102="CT",D102,0)</f>
        <v>1513.8745039999999</v>
      </c>
      <c r="P102" s="20">
        <f t="shared" ref="P102:P107" si="71">IF(L102="KCM",D102,0)</f>
        <v>0</v>
      </c>
      <c r="Q102" s="20">
        <f t="shared" ref="Q102:Q107" si="72">IF(K102="CT",E102,0)</f>
        <v>1513.8745039999999</v>
      </c>
      <c r="R102" s="20">
        <f t="shared" ref="R102:R107" si="73">IF(L102="KCM",E102,0)</f>
        <v>0</v>
      </c>
      <c r="S102" s="20" t="str">
        <f t="shared" ref="S102:S107" si="74">IF(AND(K102="CT",G102=0%),"x"," ")</f>
        <v xml:space="preserve"> </v>
      </c>
      <c r="T102" s="20" t="str">
        <f t="shared" ref="T102:T107" si="75">IF(AND(K102="CT",0%&lt;G102,G102&lt;30%),"x"," ")</f>
        <v xml:space="preserve"> </v>
      </c>
      <c r="U102" s="20">
        <f t="shared" ref="U102:U107" si="76">IF(T102="x",C102,0)</f>
        <v>0</v>
      </c>
      <c r="V102" s="20" t="str">
        <f t="shared" ref="V102:V107" si="77">IF(AND(K102="CT",30%&lt;G102,G102&lt;60%),"x"," ")</f>
        <v xml:space="preserve"> </v>
      </c>
      <c r="W102" s="20">
        <f t="shared" ref="W102:W107" si="78">IF(V102="x",C102,0)</f>
        <v>0</v>
      </c>
      <c r="X102" s="20" t="str">
        <f t="shared" ref="X102:X107" si="79">IF(AND(0%&lt;G102,G102&lt;40%),"x"," ")</f>
        <v xml:space="preserve"> </v>
      </c>
    </row>
    <row r="103" spans="1:24" ht="42" customHeight="1">
      <c r="A103" s="5">
        <v>2</v>
      </c>
      <c r="B103" s="71" t="s">
        <v>145</v>
      </c>
      <c r="C103" s="57">
        <v>2400</v>
      </c>
      <c r="D103" s="57">
        <v>1347.13</v>
      </c>
      <c r="E103" s="57">
        <v>1347.13</v>
      </c>
      <c r="F103" s="25">
        <f t="shared" si="66"/>
        <v>0.56130416666666672</v>
      </c>
      <c r="G103" s="25">
        <f t="shared" si="67"/>
        <v>0.56130416666666672</v>
      </c>
      <c r="H103" s="43"/>
      <c r="J103" s="1" t="s">
        <v>89</v>
      </c>
      <c r="K103" s="1" t="s">
        <v>17</v>
      </c>
      <c r="M103" s="20">
        <f t="shared" si="68"/>
        <v>2400</v>
      </c>
      <c r="N103" s="20">
        <f t="shared" si="69"/>
        <v>0</v>
      </c>
      <c r="O103" s="20">
        <f t="shared" si="70"/>
        <v>1347.13</v>
      </c>
      <c r="P103" s="20">
        <f t="shared" si="71"/>
        <v>0</v>
      </c>
      <c r="Q103" s="20">
        <f t="shared" si="72"/>
        <v>1347.13</v>
      </c>
      <c r="R103" s="20">
        <f t="shared" si="73"/>
        <v>0</v>
      </c>
      <c r="S103" s="20" t="str">
        <f t="shared" si="74"/>
        <v xml:space="preserve"> </v>
      </c>
      <c r="T103" s="20" t="str">
        <f t="shared" si="75"/>
        <v xml:space="preserve"> </v>
      </c>
      <c r="U103" s="20">
        <f t="shared" si="76"/>
        <v>0</v>
      </c>
      <c r="V103" s="20" t="str">
        <f t="shared" si="77"/>
        <v>x</v>
      </c>
      <c r="W103" s="20">
        <f t="shared" si="78"/>
        <v>2400</v>
      </c>
      <c r="X103" s="20" t="str">
        <f t="shared" si="79"/>
        <v xml:space="preserve"> </v>
      </c>
    </row>
    <row r="104" spans="1:24" ht="42" customHeight="1">
      <c r="A104" s="5">
        <v>3</v>
      </c>
      <c r="B104" s="71" t="s">
        <v>146</v>
      </c>
      <c r="C104" s="57">
        <v>1500</v>
      </c>
      <c r="D104" s="57">
        <v>61.587000000000003</v>
      </c>
      <c r="E104" s="57">
        <v>61.587000000000003</v>
      </c>
      <c r="F104" s="25">
        <f t="shared" si="66"/>
        <v>4.1058000000000004E-2</v>
      </c>
      <c r="G104" s="25">
        <f t="shared" si="67"/>
        <v>4.1058000000000004E-2</v>
      </c>
      <c r="H104" s="43"/>
      <c r="J104" s="1" t="s">
        <v>89</v>
      </c>
      <c r="K104" s="1" t="s">
        <v>17</v>
      </c>
      <c r="M104" s="20">
        <f t="shared" si="68"/>
        <v>1500</v>
      </c>
      <c r="N104" s="20">
        <f t="shared" si="69"/>
        <v>0</v>
      </c>
      <c r="O104" s="20">
        <f t="shared" si="70"/>
        <v>61.587000000000003</v>
      </c>
      <c r="P104" s="20">
        <f t="shared" si="71"/>
        <v>0</v>
      </c>
      <c r="Q104" s="20">
        <f t="shared" si="72"/>
        <v>61.587000000000003</v>
      </c>
      <c r="R104" s="20">
        <f t="shared" si="73"/>
        <v>0</v>
      </c>
      <c r="S104" s="20" t="str">
        <f t="shared" si="74"/>
        <v xml:space="preserve"> </v>
      </c>
      <c r="T104" s="20" t="str">
        <f t="shared" si="75"/>
        <v>x</v>
      </c>
      <c r="U104" s="20">
        <f t="shared" si="76"/>
        <v>1500</v>
      </c>
      <c r="V104" s="20" t="str">
        <f t="shared" si="77"/>
        <v xml:space="preserve"> </v>
      </c>
      <c r="W104" s="20">
        <f t="shared" si="78"/>
        <v>0</v>
      </c>
      <c r="X104" s="20" t="str">
        <f t="shared" si="79"/>
        <v>x</v>
      </c>
    </row>
    <row r="105" spans="1:24" ht="42" customHeight="1">
      <c r="A105" s="5">
        <v>4</v>
      </c>
      <c r="B105" s="71" t="s">
        <v>147</v>
      </c>
      <c r="C105" s="57">
        <v>1700</v>
      </c>
      <c r="D105" s="57">
        <v>547.7056</v>
      </c>
      <c r="E105" s="57">
        <v>547.7056</v>
      </c>
      <c r="F105" s="25">
        <f t="shared" si="66"/>
        <v>0.32217976470588233</v>
      </c>
      <c r="G105" s="25">
        <f t="shared" si="67"/>
        <v>0.32217976470588233</v>
      </c>
      <c r="H105" s="43"/>
      <c r="J105" s="1" t="s">
        <v>89</v>
      </c>
      <c r="K105" s="1" t="s">
        <v>17</v>
      </c>
      <c r="M105" s="20">
        <f t="shared" si="68"/>
        <v>1700</v>
      </c>
      <c r="N105" s="20">
        <f t="shared" si="69"/>
        <v>0</v>
      </c>
      <c r="O105" s="20">
        <f t="shared" si="70"/>
        <v>547.7056</v>
      </c>
      <c r="P105" s="20">
        <f t="shared" si="71"/>
        <v>0</v>
      </c>
      <c r="Q105" s="20">
        <f t="shared" si="72"/>
        <v>547.7056</v>
      </c>
      <c r="R105" s="20">
        <f t="shared" si="73"/>
        <v>0</v>
      </c>
      <c r="S105" s="20" t="str">
        <f t="shared" si="74"/>
        <v xml:space="preserve"> </v>
      </c>
      <c r="T105" s="20" t="str">
        <f t="shared" si="75"/>
        <v xml:space="preserve"> </v>
      </c>
      <c r="U105" s="20">
        <f t="shared" si="76"/>
        <v>0</v>
      </c>
      <c r="V105" s="20" t="str">
        <f t="shared" si="77"/>
        <v>x</v>
      </c>
      <c r="W105" s="20">
        <f t="shared" si="78"/>
        <v>1700</v>
      </c>
      <c r="X105" s="20" t="str">
        <f t="shared" si="79"/>
        <v>x</v>
      </c>
    </row>
    <row r="106" spans="1:24" ht="42" customHeight="1">
      <c r="A106" s="5">
        <v>5</v>
      </c>
      <c r="B106" s="71" t="s">
        <v>148</v>
      </c>
      <c r="C106" s="57">
        <v>300</v>
      </c>
      <c r="D106" s="57">
        <v>300</v>
      </c>
      <c r="E106" s="57">
        <v>300</v>
      </c>
      <c r="F106" s="51">
        <f t="shared" si="66"/>
        <v>1</v>
      </c>
      <c r="G106" s="51">
        <f t="shared" si="67"/>
        <v>1</v>
      </c>
      <c r="H106" s="43"/>
      <c r="J106" s="1" t="s">
        <v>89</v>
      </c>
      <c r="K106" s="1" t="s">
        <v>17</v>
      </c>
      <c r="M106" s="20">
        <f t="shared" si="68"/>
        <v>300</v>
      </c>
      <c r="N106" s="20">
        <f t="shared" si="69"/>
        <v>0</v>
      </c>
      <c r="O106" s="20">
        <f t="shared" si="70"/>
        <v>300</v>
      </c>
      <c r="P106" s="20">
        <f t="shared" si="71"/>
        <v>0</v>
      </c>
      <c r="Q106" s="20">
        <f t="shared" si="72"/>
        <v>300</v>
      </c>
      <c r="R106" s="20">
        <f t="shared" si="73"/>
        <v>0</v>
      </c>
      <c r="S106" s="20" t="str">
        <f t="shared" si="74"/>
        <v xml:space="preserve"> </v>
      </c>
      <c r="T106" s="20" t="str">
        <f t="shared" si="75"/>
        <v xml:space="preserve"> </v>
      </c>
      <c r="U106" s="20">
        <f t="shared" si="76"/>
        <v>0</v>
      </c>
      <c r="V106" s="20" t="str">
        <f t="shared" si="77"/>
        <v xml:space="preserve"> </v>
      </c>
      <c r="W106" s="20">
        <f t="shared" si="78"/>
        <v>0</v>
      </c>
      <c r="X106" s="20" t="str">
        <f t="shared" si="79"/>
        <v xml:space="preserve"> </v>
      </c>
    </row>
    <row r="107" spans="1:24" ht="42" customHeight="1">
      <c r="A107" s="5">
        <v>6</v>
      </c>
      <c r="B107" s="71" t="s">
        <v>149</v>
      </c>
      <c r="C107" s="57">
        <v>4000</v>
      </c>
      <c r="D107" s="57">
        <v>1340.7963999999999</v>
      </c>
      <c r="E107" s="57">
        <v>1340.7963999999999</v>
      </c>
      <c r="F107" s="25">
        <f t="shared" si="66"/>
        <v>0.33519909999999997</v>
      </c>
      <c r="G107" s="25">
        <f t="shared" si="67"/>
        <v>0.33519909999999997</v>
      </c>
      <c r="H107" s="43"/>
      <c r="J107" s="1" t="s">
        <v>89</v>
      </c>
      <c r="K107" s="1" t="s">
        <v>17</v>
      </c>
      <c r="M107" s="20">
        <f t="shared" si="68"/>
        <v>4000</v>
      </c>
      <c r="N107" s="20">
        <f t="shared" si="69"/>
        <v>0</v>
      </c>
      <c r="O107" s="20">
        <f t="shared" si="70"/>
        <v>1340.7963999999999</v>
      </c>
      <c r="P107" s="20">
        <f t="shared" si="71"/>
        <v>0</v>
      </c>
      <c r="Q107" s="20">
        <f t="shared" si="72"/>
        <v>1340.7963999999999</v>
      </c>
      <c r="R107" s="20">
        <f t="shared" si="73"/>
        <v>0</v>
      </c>
      <c r="S107" s="20" t="str">
        <f t="shared" si="74"/>
        <v xml:space="preserve"> </v>
      </c>
      <c r="T107" s="20" t="str">
        <f t="shared" si="75"/>
        <v xml:space="preserve"> </v>
      </c>
      <c r="U107" s="20">
        <f t="shared" si="76"/>
        <v>0</v>
      </c>
      <c r="V107" s="20" t="str">
        <f t="shared" si="77"/>
        <v>x</v>
      </c>
      <c r="W107" s="20">
        <f t="shared" si="78"/>
        <v>4000</v>
      </c>
      <c r="X107" s="20" t="str">
        <f t="shared" si="79"/>
        <v>x</v>
      </c>
    </row>
    <row r="108" spans="1:24" s="70" customFormat="1" ht="39.75" customHeight="1">
      <c r="A108" s="35"/>
      <c r="B108" s="67" t="s">
        <v>150</v>
      </c>
      <c r="C108" s="59">
        <f>SUM(C109:C111)</f>
        <v>5100</v>
      </c>
      <c r="D108" s="59">
        <f>SUM(D109:D111)</f>
        <v>5100</v>
      </c>
      <c r="E108" s="59">
        <f>SUM(E109:E111)</f>
        <v>5100</v>
      </c>
      <c r="F108" s="52">
        <f t="shared" si="66"/>
        <v>1</v>
      </c>
      <c r="G108" s="52">
        <f t="shared" si="67"/>
        <v>1</v>
      </c>
      <c r="H108" s="68"/>
      <c r="I108" s="69"/>
      <c r="J108" s="69"/>
      <c r="K108" s="69"/>
      <c r="L108" s="69"/>
      <c r="M108" s="20"/>
      <c r="N108" s="20"/>
      <c r="O108" s="20"/>
      <c r="P108" s="20"/>
      <c r="Q108" s="20"/>
      <c r="R108" s="20"/>
      <c r="S108" s="20"/>
      <c r="T108" s="20"/>
      <c r="U108" s="20"/>
      <c r="V108" s="20"/>
      <c r="W108" s="20"/>
      <c r="X108" s="20"/>
    </row>
    <row r="109" spans="1:24" ht="42" customHeight="1">
      <c r="A109" s="5">
        <v>1</v>
      </c>
      <c r="B109" s="71" t="s">
        <v>151</v>
      </c>
      <c r="C109" s="72">
        <v>1700</v>
      </c>
      <c r="D109" s="57">
        <v>1700</v>
      </c>
      <c r="E109" s="57">
        <v>1700</v>
      </c>
      <c r="F109" s="42">
        <f t="shared" si="66"/>
        <v>1</v>
      </c>
      <c r="G109" s="42">
        <f t="shared" si="67"/>
        <v>1</v>
      </c>
      <c r="H109" s="43"/>
      <c r="J109" s="1" t="s">
        <v>89</v>
      </c>
      <c r="K109" s="1" t="s">
        <v>17</v>
      </c>
      <c r="M109" s="20">
        <f>IF(K109="CT",C109,0)</f>
        <v>1700</v>
      </c>
      <c r="N109" s="20">
        <f>IF(L109="KCM",C109,0)</f>
        <v>0</v>
      </c>
      <c r="O109" s="20">
        <f>IF(K109="CT",D109,0)</f>
        <v>1700</v>
      </c>
      <c r="P109" s="20">
        <f>IF(L109="KCM",D109,0)</f>
        <v>0</v>
      </c>
      <c r="Q109" s="20">
        <f>IF(K109="CT",E109,0)</f>
        <v>1700</v>
      </c>
      <c r="R109" s="20">
        <f>IF(L109="KCM",E109,0)</f>
        <v>0</v>
      </c>
      <c r="S109" s="20" t="str">
        <f>IF(AND(K109="CT",G109=0%),"x"," ")</f>
        <v xml:space="preserve"> </v>
      </c>
      <c r="T109" s="20" t="str">
        <f>IF(AND(K109="CT",0%&lt;G109,G109&lt;30%),"x"," ")</f>
        <v xml:space="preserve"> </v>
      </c>
      <c r="U109" s="20">
        <f>IF(T109="x",C109,0)</f>
        <v>0</v>
      </c>
      <c r="V109" s="20" t="str">
        <f>IF(AND(K109="CT",30%&lt;G109,G109&lt;60%),"x"," ")</f>
        <v xml:space="preserve"> </v>
      </c>
      <c r="W109" s="20">
        <f>IF(V109="x",C109,0)</f>
        <v>0</v>
      </c>
      <c r="X109" s="20" t="str">
        <f>IF(AND(0%&lt;G109,G109&lt;40%),"x"," ")</f>
        <v xml:space="preserve"> </v>
      </c>
    </row>
    <row r="110" spans="1:24" ht="42" customHeight="1">
      <c r="A110" s="5">
        <v>2</v>
      </c>
      <c r="B110" s="71" t="s">
        <v>152</v>
      </c>
      <c r="C110" s="72">
        <v>2400</v>
      </c>
      <c r="D110" s="57">
        <v>2400</v>
      </c>
      <c r="E110" s="57">
        <v>2400</v>
      </c>
      <c r="F110" s="42">
        <f t="shared" si="66"/>
        <v>1</v>
      </c>
      <c r="G110" s="42">
        <f t="shared" si="67"/>
        <v>1</v>
      </c>
      <c r="H110" s="43"/>
      <c r="J110" s="1" t="s">
        <v>89</v>
      </c>
      <c r="K110" s="1" t="s">
        <v>17</v>
      </c>
      <c r="M110" s="20">
        <f>IF(K110="CT",C110,0)</f>
        <v>2400</v>
      </c>
      <c r="N110" s="20">
        <f>IF(L110="KCM",C110,0)</f>
        <v>0</v>
      </c>
      <c r="O110" s="20">
        <f>IF(K110="CT",D110,0)</f>
        <v>2400</v>
      </c>
      <c r="P110" s="20">
        <f>IF(L110="KCM",D110,0)</f>
        <v>0</v>
      </c>
      <c r="Q110" s="20">
        <f>IF(K110="CT",E110,0)</f>
        <v>2400</v>
      </c>
      <c r="R110" s="20">
        <f>IF(L110="KCM",E110,0)</f>
        <v>0</v>
      </c>
      <c r="S110" s="20" t="str">
        <f>IF(AND(K110="CT",G110=0%),"x"," ")</f>
        <v xml:space="preserve"> </v>
      </c>
      <c r="T110" s="20" t="str">
        <f>IF(AND(K110="CT",0%&lt;G110,G110&lt;30%),"x"," ")</f>
        <v xml:space="preserve"> </v>
      </c>
      <c r="U110" s="20">
        <f>IF(T110="x",C110,0)</f>
        <v>0</v>
      </c>
      <c r="V110" s="20" t="str">
        <f>IF(AND(K110="CT",30%&lt;G110,G110&lt;60%),"x"," ")</f>
        <v xml:space="preserve"> </v>
      </c>
      <c r="W110" s="20">
        <f>IF(V110="x",C110,0)</f>
        <v>0</v>
      </c>
      <c r="X110" s="20" t="str">
        <f>IF(AND(0%&lt;G110,G110&lt;40%),"x"," ")</f>
        <v xml:space="preserve"> </v>
      </c>
    </row>
    <row r="111" spans="1:24" ht="42" customHeight="1">
      <c r="A111" s="5">
        <v>3</v>
      </c>
      <c r="B111" s="71" t="s">
        <v>153</v>
      </c>
      <c r="C111" s="72">
        <v>1000</v>
      </c>
      <c r="D111" s="57">
        <v>1000</v>
      </c>
      <c r="E111" s="57">
        <v>1000</v>
      </c>
      <c r="F111" s="42">
        <f t="shared" si="66"/>
        <v>1</v>
      </c>
      <c r="G111" s="42">
        <f t="shared" si="67"/>
        <v>1</v>
      </c>
      <c r="H111" s="43"/>
      <c r="J111" s="1" t="s">
        <v>89</v>
      </c>
      <c r="K111" s="1" t="s">
        <v>17</v>
      </c>
      <c r="M111" s="20">
        <f>IF(K111="CT",C111,0)</f>
        <v>1000</v>
      </c>
      <c r="N111" s="20">
        <f>IF(L111="KCM",C111,0)</f>
        <v>0</v>
      </c>
      <c r="O111" s="20">
        <f>IF(K111="CT",D111,0)</f>
        <v>1000</v>
      </c>
      <c r="P111" s="20">
        <f>IF(L111="KCM",D111,0)</f>
        <v>0</v>
      </c>
      <c r="Q111" s="20">
        <f>IF(K111="CT",E111,0)</f>
        <v>1000</v>
      </c>
      <c r="R111" s="20">
        <f>IF(L111="KCM",E111,0)</f>
        <v>0</v>
      </c>
      <c r="S111" s="20" t="str">
        <f>IF(AND(K111="CT",G111=0%),"x"," ")</f>
        <v xml:space="preserve"> </v>
      </c>
      <c r="T111" s="20" t="str">
        <f>IF(AND(K111="CT",0%&lt;G111,G111&lt;30%),"x"," ")</f>
        <v xml:space="preserve"> </v>
      </c>
      <c r="U111" s="20">
        <f>IF(T111="x",C111,0)</f>
        <v>0</v>
      </c>
      <c r="V111" s="20" t="str">
        <f>IF(AND(K111="CT",30%&lt;G111,G111&lt;60%),"x"," ")</f>
        <v xml:space="preserve"> </v>
      </c>
      <c r="W111" s="20">
        <f>IF(V111="x",C111,0)</f>
        <v>0</v>
      </c>
      <c r="X111" s="20" t="str">
        <f>IF(AND(0%&lt;G111,G111&lt;40%),"x"," ")</f>
        <v xml:space="preserve"> </v>
      </c>
    </row>
    <row r="112" spans="1:24" s="70" customFormat="1" ht="39.75" customHeight="1">
      <c r="A112" s="35"/>
      <c r="B112" s="67" t="s">
        <v>154</v>
      </c>
      <c r="C112" s="59">
        <f>SUM(C113:C117)</f>
        <v>27300</v>
      </c>
      <c r="D112" s="59">
        <f>SUM(D113:D117)</f>
        <v>21455.191070000001</v>
      </c>
      <c r="E112" s="59">
        <f>SUM(E113:E117)</f>
        <v>21455.191070000001</v>
      </c>
      <c r="F112" s="38">
        <f t="shared" si="66"/>
        <v>0.78590443479853478</v>
      </c>
      <c r="G112" s="38">
        <f t="shared" si="67"/>
        <v>0.78590443479853478</v>
      </c>
      <c r="H112" s="68"/>
      <c r="I112" s="69"/>
      <c r="J112" s="69"/>
      <c r="K112" s="69"/>
      <c r="L112" s="69"/>
      <c r="M112" s="20"/>
      <c r="N112" s="20"/>
      <c r="O112" s="20"/>
      <c r="P112" s="20"/>
      <c r="Q112" s="20"/>
      <c r="R112" s="20"/>
      <c r="S112" s="20"/>
      <c r="T112" s="20"/>
      <c r="U112" s="20"/>
      <c r="V112" s="20"/>
      <c r="W112" s="20"/>
      <c r="X112" s="20"/>
    </row>
    <row r="113" spans="1:24" ht="42.75" customHeight="1">
      <c r="A113" s="5">
        <v>1</v>
      </c>
      <c r="B113" s="71" t="s">
        <v>155</v>
      </c>
      <c r="C113" s="72">
        <v>4200</v>
      </c>
      <c r="D113" s="60">
        <v>3985.9029999999998</v>
      </c>
      <c r="E113" s="58">
        <v>3985.9029999999998</v>
      </c>
      <c r="F113" s="25">
        <f t="shared" si="66"/>
        <v>0.94902452380952373</v>
      </c>
      <c r="G113" s="25">
        <f t="shared" si="67"/>
        <v>0.94902452380952373</v>
      </c>
      <c r="H113" s="43"/>
      <c r="J113" s="1" t="s">
        <v>89</v>
      </c>
      <c r="K113" s="1" t="s">
        <v>17</v>
      </c>
      <c r="M113" s="20">
        <f>IF(K113="CT",C113,0)</f>
        <v>4200</v>
      </c>
      <c r="N113" s="20">
        <f>IF(L113="KCM",C113,0)</f>
        <v>0</v>
      </c>
      <c r="O113" s="20">
        <f>IF(K113="CT",D113,0)</f>
        <v>3985.9029999999998</v>
      </c>
      <c r="P113" s="20">
        <f>IF(L113="KCM",D113,0)</f>
        <v>0</v>
      </c>
      <c r="Q113" s="20">
        <f>IF(K113="CT",E113,0)</f>
        <v>3985.9029999999998</v>
      </c>
      <c r="R113" s="20">
        <f>IF(L113="KCM",E113,0)</f>
        <v>0</v>
      </c>
      <c r="S113" s="20" t="str">
        <f>IF(AND(K113="CT",G113=0%),"x"," ")</f>
        <v xml:space="preserve"> </v>
      </c>
      <c r="T113" s="20" t="str">
        <f>IF(AND(K113="CT",0%&lt;G113,G113&lt;30%),"x"," ")</f>
        <v xml:space="preserve"> </v>
      </c>
      <c r="U113" s="20">
        <f>IF(T113="x",C113,0)</f>
        <v>0</v>
      </c>
      <c r="V113" s="20" t="str">
        <f>IF(AND(K113="CT",30%&lt;G113,G113&lt;60%),"x"," ")</f>
        <v xml:space="preserve"> </v>
      </c>
      <c r="W113" s="20">
        <f>IF(V113="x",C113,0)</f>
        <v>0</v>
      </c>
      <c r="X113" s="20" t="str">
        <f>IF(AND(0%&lt;G113,G113&lt;40%),"x"," ")</f>
        <v xml:space="preserve"> </v>
      </c>
    </row>
    <row r="114" spans="1:24" ht="42.75" customHeight="1">
      <c r="A114" s="5">
        <v>2</v>
      </c>
      <c r="B114" s="71" t="s">
        <v>156</v>
      </c>
      <c r="C114" s="72">
        <v>8100</v>
      </c>
      <c r="D114" s="60">
        <v>8100</v>
      </c>
      <c r="E114" s="58">
        <v>8100</v>
      </c>
      <c r="F114" s="25">
        <f t="shared" si="66"/>
        <v>1</v>
      </c>
      <c r="G114" s="25">
        <f t="shared" si="67"/>
        <v>1</v>
      </c>
      <c r="H114" s="43"/>
      <c r="J114" s="1" t="s">
        <v>89</v>
      </c>
      <c r="K114" s="1" t="s">
        <v>17</v>
      </c>
      <c r="M114" s="20">
        <f>IF(K114="CT",C114,0)</f>
        <v>8100</v>
      </c>
      <c r="N114" s="20">
        <f>IF(L114="KCM",C114,0)</f>
        <v>0</v>
      </c>
      <c r="O114" s="20">
        <f>IF(K114="CT",D114,0)</f>
        <v>8100</v>
      </c>
      <c r="P114" s="20">
        <f>IF(L114="KCM",D114,0)</f>
        <v>0</v>
      </c>
      <c r="Q114" s="20">
        <f>IF(K114="CT",E114,0)</f>
        <v>8100</v>
      </c>
      <c r="R114" s="20">
        <f>IF(L114="KCM",E114,0)</f>
        <v>0</v>
      </c>
      <c r="S114" s="20" t="str">
        <f>IF(AND(K114="CT",G114=0%),"x"," ")</f>
        <v xml:space="preserve"> </v>
      </c>
      <c r="T114" s="20" t="str">
        <f>IF(AND(K114="CT",0%&lt;G114,G114&lt;30%),"x"," ")</f>
        <v xml:space="preserve"> </v>
      </c>
      <c r="U114" s="20">
        <f>IF(T114="x",C114,0)</f>
        <v>0</v>
      </c>
      <c r="V114" s="20" t="str">
        <f>IF(AND(K114="CT",30%&lt;G114,G114&lt;60%),"x"," ")</f>
        <v xml:space="preserve"> </v>
      </c>
      <c r="W114" s="20">
        <f>IF(V114="x",C114,0)</f>
        <v>0</v>
      </c>
      <c r="X114" s="20" t="str">
        <f>IF(AND(0%&lt;G114,G114&lt;40%),"x"," ")</f>
        <v xml:space="preserve"> </v>
      </c>
    </row>
    <row r="115" spans="1:24" ht="42.75" customHeight="1">
      <c r="A115" s="5">
        <v>3</v>
      </c>
      <c r="B115" s="71" t="s">
        <v>157</v>
      </c>
      <c r="C115" s="72">
        <v>7800</v>
      </c>
      <c r="D115" s="58">
        <v>2548.0476699999999</v>
      </c>
      <c r="E115" s="58">
        <v>2548.0476699999999</v>
      </c>
      <c r="F115" s="25">
        <f t="shared" si="66"/>
        <v>0.32667277820512819</v>
      </c>
      <c r="G115" s="25">
        <f t="shared" si="67"/>
        <v>0.32667277820512819</v>
      </c>
      <c r="H115" s="43"/>
      <c r="J115" s="1" t="s">
        <v>89</v>
      </c>
      <c r="K115" s="1" t="s">
        <v>17</v>
      </c>
      <c r="M115" s="20">
        <f>IF(K115="CT",C115,0)</f>
        <v>7800</v>
      </c>
      <c r="N115" s="20">
        <f>IF(L115="KCM",C115,0)</f>
        <v>0</v>
      </c>
      <c r="O115" s="20">
        <f>IF(K115="CT",D115,0)</f>
        <v>2548.0476699999999</v>
      </c>
      <c r="P115" s="20">
        <f>IF(L115="KCM",D115,0)</f>
        <v>0</v>
      </c>
      <c r="Q115" s="20">
        <f>IF(K115="CT",E115,0)</f>
        <v>2548.0476699999999</v>
      </c>
      <c r="R115" s="20">
        <f>IF(L115="KCM",E115,0)</f>
        <v>0</v>
      </c>
      <c r="S115" s="20" t="str">
        <f>IF(AND(K115="CT",G115=0%),"x"," ")</f>
        <v xml:space="preserve"> </v>
      </c>
      <c r="T115" s="20" t="str">
        <f>IF(AND(K115="CT",0%&lt;G115,G115&lt;30%),"x"," ")</f>
        <v xml:space="preserve"> </v>
      </c>
      <c r="U115" s="20">
        <f>IF(T115="x",C115,0)</f>
        <v>0</v>
      </c>
      <c r="V115" s="20" t="str">
        <f>IF(AND(K115="CT",30%&lt;G115,G115&lt;60%),"x"," ")</f>
        <v>x</v>
      </c>
      <c r="W115" s="20">
        <f>IF(V115="x",C115,0)</f>
        <v>7800</v>
      </c>
      <c r="X115" s="20" t="str">
        <f>IF(AND(0%&lt;G115,G115&lt;40%),"x"," ")</f>
        <v>x</v>
      </c>
    </row>
    <row r="116" spans="1:24" ht="42.75" customHeight="1">
      <c r="A116" s="5">
        <v>4</v>
      </c>
      <c r="B116" s="71" t="s">
        <v>158</v>
      </c>
      <c r="C116" s="72">
        <v>4200</v>
      </c>
      <c r="D116" s="60">
        <v>3821.2404000000001</v>
      </c>
      <c r="E116" s="58">
        <v>3821.2404000000001</v>
      </c>
      <c r="F116" s="25">
        <f t="shared" si="66"/>
        <v>0.90981914285714294</v>
      </c>
      <c r="G116" s="25">
        <f t="shared" si="67"/>
        <v>0.90981914285714294</v>
      </c>
      <c r="H116" s="43"/>
      <c r="J116" s="1" t="s">
        <v>89</v>
      </c>
      <c r="K116" s="1" t="s">
        <v>17</v>
      </c>
      <c r="M116" s="20">
        <f>IF(K116="CT",C116,0)</f>
        <v>4200</v>
      </c>
      <c r="N116" s="20">
        <f>IF(L116="KCM",C116,0)</f>
        <v>0</v>
      </c>
      <c r="O116" s="20">
        <f>IF(K116="CT",D116,0)</f>
        <v>3821.2404000000001</v>
      </c>
      <c r="P116" s="20">
        <f>IF(L116="KCM",D116,0)</f>
        <v>0</v>
      </c>
      <c r="Q116" s="20">
        <f>IF(K116="CT",E116,0)</f>
        <v>3821.2404000000001</v>
      </c>
      <c r="R116" s="20">
        <f>IF(L116="KCM",E116,0)</f>
        <v>0</v>
      </c>
      <c r="S116" s="20" t="str">
        <f>IF(AND(K116="CT",G116=0%),"x"," ")</f>
        <v xml:space="preserve"> </v>
      </c>
      <c r="T116" s="20" t="str">
        <f>IF(AND(K116="CT",0%&lt;G116,G116&lt;30%),"x"," ")</f>
        <v xml:space="preserve"> </v>
      </c>
      <c r="U116" s="20">
        <f>IF(T116="x",C116,0)</f>
        <v>0</v>
      </c>
      <c r="V116" s="20" t="str">
        <f>IF(AND(K116="CT",30%&lt;G116,G116&lt;60%),"x"," ")</f>
        <v xml:space="preserve"> </v>
      </c>
      <c r="W116" s="20">
        <f>IF(V116="x",C116,0)</f>
        <v>0</v>
      </c>
      <c r="X116" s="20" t="str">
        <f>IF(AND(0%&lt;G116,G116&lt;40%),"x"," ")</f>
        <v xml:space="preserve"> </v>
      </c>
    </row>
    <row r="117" spans="1:24" ht="42.75" customHeight="1">
      <c r="A117" s="5">
        <v>5</v>
      </c>
      <c r="B117" s="71" t="s">
        <v>159</v>
      </c>
      <c r="C117" s="72">
        <v>3000</v>
      </c>
      <c r="D117" s="60">
        <v>3000</v>
      </c>
      <c r="E117" s="58">
        <v>3000</v>
      </c>
      <c r="F117" s="51">
        <f t="shared" si="66"/>
        <v>1</v>
      </c>
      <c r="G117" s="51">
        <f t="shared" si="67"/>
        <v>1</v>
      </c>
      <c r="H117" s="43"/>
      <c r="J117" s="1" t="s">
        <v>89</v>
      </c>
      <c r="K117" s="1" t="s">
        <v>17</v>
      </c>
      <c r="M117" s="20">
        <f>IF(K117="CT",C117,0)</f>
        <v>3000</v>
      </c>
      <c r="N117" s="20">
        <f>IF(L117="KCM",C117,0)</f>
        <v>0</v>
      </c>
      <c r="O117" s="20">
        <f>IF(K117="CT",D117,0)</f>
        <v>3000</v>
      </c>
      <c r="P117" s="20">
        <f>IF(L117="KCM",D117,0)</f>
        <v>0</v>
      </c>
      <c r="Q117" s="20">
        <f>IF(K117="CT",E117,0)</f>
        <v>3000</v>
      </c>
      <c r="R117" s="20">
        <f>IF(L117="KCM",E117,0)</f>
        <v>0</v>
      </c>
      <c r="S117" s="20" t="str">
        <f>IF(AND(K117="CT",G117=0%),"x"," ")</f>
        <v xml:space="preserve"> </v>
      </c>
      <c r="T117" s="20" t="str">
        <f>IF(AND(K117="CT",0%&lt;G117,G117&lt;30%),"x"," ")</f>
        <v xml:space="preserve"> </v>
      </c>
      <c r="U117" s="20">
        <f>IF(T117="x",C117,0)</f>
        <v>0</v>
      </c>
      <c r="V117" s="20" t="str">
        <f>IF(AND(K117="CT",30%&lt;G117,G117&lt;60%),"x"," ")</f>
        <v xml:space="preserve"> </v>
      </c>
      <c r="W117" s="20">
        <f>IF(V117="x",C117,0)</f>
        <v>0</v>
      </c>
      <c r="X117" s="20" t="str">
        <f>IF(AND(0%&lt;G117,G117&lt;40%),"x"," ")</f>
        <v xml:space="preserve"> </v>
      </c>
    </row>
    <row r="118" spans="1:24" s="70" customFormat="1" ht="39.75" customHeight="1">
      <c r="A118" s="35"/>
      <c r="B118" s="67" t="s">
        <v>160</v>
      </c>
      <c r="C118" s="59">
        <f>SUM(C119:C120)</f>
        <v>4100</v>
      </c>
      <c r="D118" s="59">
        <f>SUM(D119:D120)</f>
        <v>3674.6422869999997</v>
      </c>
      <c r="E118" s="59">
        <f>SUM(E119:E120)</f>
        <v>3674.6422869999997</v>
      </c>
      <c r="F118" s="38">
        <f t="shared" si="66"/>
        <v>0.89625421634146329</v>
      </c>
      <c r="G118" s="38">
        <f t="shared" si="67"/>
        <v>0.89625421634146329</v>
      </c>
      <c r="H118" s="68"/>
      <c r="I118" s="69"/>
      <c r="J118" s="69"/>
      <c r="K118" s="69"/>
      <c r="L118" s="69"/>
      <c r="M118" s="20"/>
      <c r="N118" s="20"/>
      <c r="O118" s="20"/>
      <c r="P118" s="20"/>
      <c r="Q118" s="20"/>
      <c r="R118" s="20"/>
      <c r="S118" s="20"/>
      <c r="T118" s="20"/>
      <c r="U118" s="20"/>
      <c r="V118" s="20"/>
      <c r="W118" s="20"/>
      <c r="X118" s="20"/>
    </row>
    <row r="119" spans="1:24" ht="42.75" customHeight="1">
      <c r="A119" s="5">
        <v>1</v>
      </c>
      <c r="B119" s="71" t="s">
        <v>161</v>
      </c>
      <c r="C119" s="72">
        <v>500</v>
      </c>
      <c r="D119" s="57">
        <v>500</v>
      </c>
      <c r="E119" s="57">
        <v>500</v>
      </c>
      <c r="F119" s="73">
        <f t="shared" si="66"/>
        <v>1</v>
      </c>
      <c r="G119" s="73">
        <f t="shared" si="67"/>
        <v>1</v>
      </c>
      <c r="H119" s="43"/>
      <c r="J119" s="1" t="s">
        <v>89</v>
      </c>
      <c r="K119" s="1" t="s">
        <v>17</v>
      </c>
      <c r="M119" s="20">
        <f>IF(K119="CT",C119,0)</f>
        <v>500</v>
      </c>
      <c r="N119" s="20">
        <f>IF(L119="KCM",C119,0)</f>
        <v>0</v>
      </c>
      <c r="O119" s="20">
        <f>IF(K119="CT",D119,0)</f>
        <v>500</v>
      </c>
      <c r="P119" s="20">
        <f>IF(L119="KCM",D119,0)</f>
        <v>0</v>
      </c>
      <c r="Q119" s="20">
        <f>IF(K119="CT",E119,0)</f>
        <v>500</v>
      </c>
      <c r="R119" s="20">
        <f>IF(L119="KCM",E119,0)</f>
        <v>0</v>
      </c>
      <c r="S119" s="20" t="str">
        <f>IF(AND(K119="CT",G119=0%),"x"," ")</f>
        <v xml:space="preserve"> </v>
      </c>
      <c r="T119" s="20" t="str">
        <f>IF(AND(K119="CT",0%&lt;G119,G119&lt;30%),"x"," ")</f>
        <v xml:space="preserve"> </v>
      </c>
      <c r="U119" s="20">
        <f>IF(T119="x",C119,0)</f>
        <v>0</v>
      </c>
      <c r="V119" s="20" t="str">
        <f>IF(AND(K119="CT",30%&lt;G119,G119&lt;60%),"x"," ")</f>
        <v xml:space="preserve"> </v>
      </c>
      <c r="W119" s="20">
        <f>IF(V119="x",C119,0)</f>
        <v>0</v>
      </c>
      <c r="X119" s="20" t="str">
        <f>IF(AND(0%&lt;G119,G119&lt;40%),"x"," ")</f>
        <v xml:space="preserve"> </v>
      </c>
    </row>
    <row r="120" spans="1:24" ht="42.75" customHeight="1">
      <c r="A120" s="5">
        <v>2</v>
      </c>
      <c r="B120" s="71" t="s">
        <v>162</v>
      </c>
      <c r="C120" s="72">
        <v>3600</v>
      </c>
      <c r="D120" s="57">
        <v>3174.6422869999997</v>
      </c>
      <c r="E120" s="57">
        <v>3174.6422869999997</v>
      </c>
      <c r="F120" s="74">
        <f t="shared" si="66"/>
        <v>0.88184507972222215</v>
      </c>
      <c r="G120" s="74">
        <f t="shared" si="67"/>
        <v>0.88184507972222215</v>
      </c>
      <c r="H120" s="43"/>
      <c r="J120" s="1" t="s">
        <v>89</v>
      </c>
      <c r="K120" s="1" t="s">
        <v>17</v>
      </c>
      <c r="M120" s="20">
        <f>IF(K120="CT",C120,0)</f>
        <v>3600</v>
      </c>
      <c r="N120" s="20">
        <f>IF(L120="KCM",C120,0)</f>
        <v>0</v>
      </c>
      <c r="O120" s="20">
        <f>IF(K120="CT",D120,0)</f>
        <v>3174.6422869999997</v>
      </c>
      <c r="P120" s="20">
        <f>IF(L120="KCM",D120,0)</f>
        <v>0</v>
      </c>
      <c r="Q120" s="20">
        <f>IF(K120="CT",E120,0)</f>
        <v>3174.6422869999997</v>
      </c>
      <c r="R120" s="20">
        <f>IF(L120="KCM",E120,0)</f>
        <v>0</v>
      </c>
      <c r="S120" s="20" t="str">
        <f>IF(AND(K120="CT",G120=0%),"x"," ")</f>
        <v xml:space="preserve"> </v>
      </c>
      <c r="T120" s="20" t="str">
        <f>IF(AND(K120="CT",0%&lt;G120,G120&lt;30%),"x"," ")</f>
        <v xml:space="preserve"> </v>
      </c>
      <c r="U120" s="20">
        <f>IF(T120="x",C120,0)</f>
        <v>0</v>
      </c>
      <c r="V120" s="20" t="str">
        <f>IF(AND(K120="CT",30%&lt;G120,G120&lt;60%),"x"," ")</f>
        <v xml:space="preserve"> </v>
      </c>
      <c r="W120" s="20">
        <f>IF(V120="x",C120,0)</f>
        <v>0</v>
      </c>
      <c r="X120" s="20" t="str">
        <f>IF(AND(0%&lt;G120,G120&lt;40%),"x"," ")</f>
        <v xml:space="preserve"> </v>
      </c>
    </row>
    <row r="121" spans="1:24" s="70" customFormat="1" ht="39.75" customHeight="1">
      <c r="A121" s="35"/>
      <c r="B121" s="67" t="s">
        <v>163</v>
      </c>
      <c r="C121" s="59">
        <f>SUM(C122:C123)</f>
        <v>3500</v>
      </c>
      <c r="D121" s="59">
        <f>SUM(D122:D123)</f>
        <v>984.28962100000001</v>
      </c>
      <c r="E121" s="59">
        <f>SUM(E122:E123)</f>
        <v>952.28962100000001</v>
      </c>
      <c r="F121" s="38">
        <f t="shared" si="66"/>
        <v>0.28122560600000002</v>
      </c>
      <c r="G121" s="38">
        <f t="shared" si="67"/>
        <v>0.27208274885714284</v>
      </c>
      <c r="H121" s="68"/>
      <c r="I121" s="69"/>
      <c r="J121" s="69"/>
      <c r="K121" s="69"/>
      <c r="L121" s="69"/>
      <c r="M121" s="20"/>
      <c r="N121" s="20"/>
      <c r="O121" s="20"/>
      <c r="P121" s="20"/>
      <c r="Q121" s="20"/>
      <c r="R121" s="20"/>
      <c r="S121" s="20"/>
      <c r="T121" s="20"/>
      <c r="U121" s="20"/>
      <c r="V121" s="20"/>
      <c r="W121" s="20"/>
      <c r="X121" s="20"/>
    </row>
    <row r="122" spans="1:24" ht="57" customHeight="1">
      <c r="A122" s="5">
        <v>1</v>
      </c>
      <c r="B122" s="71" t="s">
        <v>164</v>
      </c>
      <c r="C122" s="72">
        <v>2700</v>
      </c>
      <c r="D122" s="57">
        <v>663.41462100000001</v>
      </c>
      <c r="E122" s="57">
        <v>631.41462100000001</v>
      </c>
      <c r="F122" s="25">
        <f t="shared" si="66"/>
        <v>0.24570911888888888</v>
      </c>
      <c r="G122" s="25">
        <f t="shared" si="67"/>
        <v>0.23385726703703705</v>
      </c>
      <c r="H122" s="43"/>
      <c r="J122" s="1" t="s">
        <v>89</v>
      </c>
      <c r="K122" s="1" t="s">
        <v>17</v>
      </c>
      <c r="M122" s="20">
        <f>IF(K122="CT",C122,0)</f>
        <v>2700</v>
      </c>
      <c r="N122" s="20">
        <f>IF(L122="KCM",C122,0)</f>
        <v>0</v>
      </c>
      <c r="O122" s="20">
        <f>IF(K122="CT",D122,0)</f>
        <v>663.41462100000001</v>
      </c>
      <c r="P122" s="20">
        <f>IF(L122="KCM",D122,0)</f>
        <v>0</v>
      </c>
      <c r="Q122" s="20">
        <f>IF(K122="CT",E122,0)</f>
        <v>631.41462100000001</v>
      </c>
      <c r="R122" s="20">
        <f>IF(L122="KCM",E122,0)</f>
        <v>0</v>
      </c>
      <c r="S122" s="20" t="str">
        <f>IF(AND(K122="CT",G122=0%),"x"," ")</f>
        <v xml:space="preserve"> </v>
      </c>
      <c r="T122" s="20" t="str">
        <f>IF(AND(K122="CT",0%&lt;G122,G122&lt;30%),"x"," ")</f>
        <v>x</v>
      </c>
      <c r="U122" s="20">
        <f>IF(T122="x",C122,0)</f>
        <v>2700</v>
      </c>
      <c r="V122" s="20" t="str">
        <f>IF(AND(K122="CT",30%&lt;G122,G122&lt;60%),"x"," ")</f>
        <v xml:space="preserve"> </v>
      </c>
      <c r="W122" s="20">
        <f>IF(V122="x",C122,0)</f>
        <v>0</v>
      </c>
      <c r="X122" s="20" t="str">
        <f>IF(AND(0%&lt;G122,G122&lt;40%),"x"," ")</f>
        <v>x</v>
      </c>
    </row>
    <row r="123" spans="1:24" ht="51.75" customHeight="1">
      <c r="A123" s="5">
        <v>2</v>
      </c>
      <c r="B123" s="71" t="s">
        <v>165</v>
      </c>
      <c r="C123" s="72">
        <v>800</v>
      </c>
      <c r="D123" s="57">
        <v>320.875</v>
      </c>
      <c r="E123" s="57">
        <v>320.875</v>
      </c>
      <c r="F123" s="25">
        <f t="shared" si="66"/>
        <v>0.40109375000000003</v>
      </c>
      <c r="G123" s="25">
        <f t="shared" si="67"/>
        <v>0.40109375000000003</v>
      </c>
      <c r="H123" s="43"/>
      <c r="J123" s="1" t="s">
        <v>89</v>
      </c>
      <c r="K123" s="1" t="s">
        <v>17</v>
      </c>
      <c r="M123" s="20">
        <f>IF(K123="CT",C123,0)</f>
        <v>800</v>
      </c>
      <c r="N123" s="20">
        <f>IF(L123="KCM",C123,0)</f>
        <v>0</v>
      </c>
      <c r="O123" s="20">
        <f>IF(K123="CT",D123,0)</f>
        <v>320.875</v>
      </c>
      <c r="P123" s="20">
        <f>IF(L123="KCM",D123,0)</f>
        <v>0</v>
      </c>
      <c r="Q123" s="20">
        <f>IF(K123="CT",E123,0)</f>
        <v>320.875</v>
      </c>
      <c r="R123" s="20">
        <f>IF(L123="KCM",E123,0)</f>
        <v>0</v>
      </c>
      <c r="S123" s="20" t="str">
        <f>IF(AND(K123="CT",G123=0%),"x"," ")</f>
        <v xml:space="preserve"> </v>
      </c>
      <c r="T123" s="20" t="str">
        <f>IF(AND(K123="CT",0%&lt;G123,G123&lt;30%),"x"," ")</f>
        <v xml:space="preserve"> </v>
      </c>
      <c r="U123" s="20">
        <f>IF(T123="x",C123,0)</f>
        <v>0</v>
      </c>
      <c r="V123" s="20" t="str">
        <f>IF(AND(K123="CT",30%&lt;G123,G123&lt;60%),"x"," ")</f>
        <v>x</v>
      </c>
      <c r="W123" s="20">
        <f>IF(V123="x",C123,0)</f>
        <v>800</v>
      </c>
      <c r="X123" s="20" t="str">
        <f>IF(AND(0%&lt;G123,G123&lt;40%),"x"," ")</f>
        <v xml:space="preserve"> </v>
      </c>
    </row>
    <row r="124" spans="1:24" s="70" customFormat="1" ht="39.75" customHeight="1">
      <c r="A124" s="35"/>
      <c r="B124" s="67" t="s">
        <v>166</v>
      </c>
      <c r="C124" s="59">
        <f>SUM(C125:C129)</f>
        <v>21700</v>
      </c>
      <c r="D124" s="59">
        <f>SUM(D125:D129)</f>
        <v>14068.699468000001</v>
      </c>
      <c r="E124" s="59">
        <f>SUM(E125:E129)</f>
        <v>14068.699468000001</v>
      </c>
      <c r="F124" s="38">
        <f t="shared" si="66"/>
        <v>0.64832716442396321</v>
      </c>
      <c r="G124" s="38">
        <f t="shared" si="67"/>
        <v>0.64832716442396321</v>
      </c>
      <c r="H124" s="68"/>
      <c r="I124" s="69"/>
      <c r="J124" s="69"/>
      <c r="K124" s="69"/>
      <c r="L124" s="69"/>
      <c r="M124" s="20"/>
      <c r="N124" s="20"/>
      <c r="O124" s="20"/>
      <c r="P124" s="20"/>
      <c r="Q124" s="20"/>
      <c r="R124" s="20"/>
      <c r="S124" s="20"/>
      <c r="T124" s="20"/>
      <c r="U124" s="20"/>
      <c r="V124" s="20"/>
      <c r="W124" s="20"/>
      <c r="X124" s="20"/>
    </row>
    <row r="125" spans="1:24" ht="48.75" customHeight="1">
      <c r="A125" s="5">
        <v>1</v>
      </c>
      <c r="B125" s="71" t="s">
        <v>167</v>
      </c>
      <c r="C125" s="23">
        <v>4500</v>
      </c>
      <c r="D125" s="58">
        <v>2325.7289090000004</v>
      </c>
      <c r="E125" s="58">
        <v>2325.7289090000004</v>
      </c>
      <c r="F125" s="25">
        <f t="shared" si="66"/>
        <v>0.51682864644444448</v>
      </c>
      <c r="G125" s="25">
        <f t="shared" si="67"/>
        <v>0.51682864644444448</v>
      </c>
      <c r="H125" s="43"/>
      <c r="J125" s="1" t="s">
        <v>89</v>
      </c>
      <c r="K125" s="1" t="s">
        <v>17</v>
      </c>
      <c r="M125" s="20">
        <f>IF(K125="CT",C125,0)</f>
        <v>4500</v>
      </c>
      <c r="N125" s="20">
        <f>IF(L125="KCM",C125,0)</f>
        <v>0</v>
      </c>
      <c r="O125" s="20">
        <f>IF(K125="CT",D125,0)</f>
        <v>2325.7289090000004</v>
      </c>
      <c r="P125" s="20">
        <f>IF(L125="KCM",D125,0)</f>
        <v>0</v>
      </c>
      <c r="Q125" s="20">
        <f>IF(K125="CT",E125,0)</f>
        <v>2325.7289090000004</v>
      </c>
      <c r="R125" s="20">
        <f>IF(L125="KCM",E125,0)</f>
        <v>0</v>
      </c>
      <c r="S125" s="20" t="str">
        <f>IF(AND(K125="CT",G125=0%),"x"," ")</f>
        <v xml:space="preserve"> </v>
      </c>
      <c r="T125" s="20" t="str">
        <f>IF(AND(K125="CT",0%&lt;G125,G125&lt;30%),"x"," ")</f>
        <v xml:space="preserve"> </v>
      </c>
      <c r="U125" s="20">
        <f>IF(T125="x",C125,0)</f>
        <v>0</v>
      </c>
      <c r="V125" s="20" t="str">
        <f>IF(AND(K125="CT",30%&lt;G125,G125&lt;60%),"x"," ")</f>
        <v>x</v>
      </c>
      <c r="W125" s="20">
        <f>IF(V125="x",C125,0)</f>
        <v>4500</v>
      </c>
      <c r="X125" s="20" t="str">
        <f>IF(AND(0%&lt;G125,G125&lt;40%),"x"," ")</f>
        <v xml:space="preserve"> </v>
      </c>
    </row>
    <row r="126" spans="1:24" ht="48.75" customHeight="1">
      <c r="A126" s="5">
        <v>2</v>
      </c>
      <c r="B126" s="71" t="s">
        <v>168</v>
      </c>
      <c r="C126" s="23">
        <v>1800</v>
      </c>
      <c r="D126" s="58">
        <v>326.247455</v>
      </c>
      <c r="E126" s="58">
        <v>326.247455</v>
      </c>
      <c r="F126" s="25">
        <f t="shared" si="66"/>
        <v>0.18124858611111111</v>
      </c>
      <c r="G126" s="25">
        <f t="shared" si="67"/>
        <v>0.18124858611111111</v>
      </c>
      <c r="H126" s="43"/>
      <c r="J126" s="1" t="s">
        <v>89</v>
      </c>
      <c r="K126" s="1" t="s">
        <v>17</v>
      </c>
      <c r="M126" s="20">
        <f>IF(K126="CT",C126,0)</f>
        <v>1800</v>
      </c>
      <c r="N126" s="20">
        <f>IF(L126="KCM",C126,0)</f>
        <v>0</v>
      </c>
      <c r="O126" s="20">
        <f>IF(K126="CT",D126,0)</f>
        <v>326.247455</v>
      </c>
      <c r="P126" s="20">
        <f>IF(L126="KCM",D126,0)</f>
        <v>0</v>
      </c>
      <c r="Q126" s="20">
        <f>IF(K126="CT",E126,0)</f>
        <v>326.247455</v>
      </c>
      <c r="R126" s="20">
        <f>IF(L126="KCM",E126,0)</f>
        <v>0</v>
      </c>
      <c r="S126" s="20" t="str">
        <f>IF(AND(K126="CT",G126=0%),"x"," ")</f>
        <v xml:space="preserve"> </v>
      </c>
      <c r="T126" s="20" t="str">
        <f>IF(AND(K126="CT",0%&lt;G126,G126&lt;30%),"x"," ")</f>
        <v>x</v>
      </c>
      <c r="U126" s="20">
        <f>IF(T126="x",C126,0)</f>
        <v>1800</v>
      </c>
      <c r="V126" s="20" t="str">
        <f>IF(AND(K126="CT",30%&lt;G126,G126&lt;60%),"x"," ")</f>
        <v xml:space="preserve"> </v>
      </c>
      <c r="W126" s="20">
        <f>IF(V126="x",C126,0)</f>
        <v>0</v>
      </c>
      <c r="X126" s="20" t="str">
        <f>IF(AND(0%&lt;G126,G126&lt;40%),"x"," ")</f>
        <v>x</v>
      </c>
    </row>
    <row r="127" spans="1:24" ht="48.75" customHeight="1">
      <c r="A127" s="5">
        <v>3</v>
      </c>
      <c r="B127" s="71" t="s">
        <v>169</v>
      </c>
      <c r="C127" s="72">
        <v>4200</v>
      </c>
      <c r="D127" s="58">
        <v>2256.396581</v>
      </c>
      <c r="E127" s="58">
        <v>2256.396581</v>
      </c>
      <c r="F127" s="25">
        <f t="shared" si="66"/>
        <v>0.5372372811904762</v>
      </c>
      <c r="G127" s="25">
        <f t="shared" si="67"/>
        <v>0.5372372811904762</v>
      </c>
      <c r="H127" s="43"/>
      <c r="J127" s="1" t="s">
        <v>89</v>
      </c>
      <c r="K127" s="1" t="s">
        <v>17</v>
      </c>
      <c r="M127" s="20">
        <f>IF(K127="CT",C127,0)</f>
        <v>4200</v>
      </c>
      <c r="N127" s="20">
        <f>IF(L127="KCM",C127,0)</f>
        <v>0</v>
      </c>
      <c r="O127" s="20">
        <f>IF(K127="CT",D127,0)</f>
        <v>2256.396581</v>
      </c>
      <c r="P127" s="20">
        <f>IF(L127="KCM",D127,0)</f>
        <v>0</v>
      </c>
      <c r="Q127" s="20">
        <f>IF(K127="CT",E127,0)</f>
        <v>2256.396581</v>
      </c>
      <c r="R127" s="20">
        <f>IF(L127="KCM",E127,0)</f>
        <v>0</v>
      </c>
      <c r="S127" s="20" t="str">
        <f>IF(AND(K127="CT",G127=0%),"x"," ")</f>
        <v xml:space="preserve"> </v>
      </c>
      <c r="T127" s="20" t="str">
        <f>IF(AND(K127="CT",0%&lt;G127,G127&lt;30%),"x"," ")</f>
        <v xml:space="preserve"> </v>
      </c>
      <c r="U127" s="20">
        <f>IF(T127="x",C127,0)</f>
        <v>0</v>
      </c>
      <c r="V127" s="20" t="str">
        <f>IF(AND(K127="CT",30%&lt;G127,G127&lt;60%),"x"," ")</f>
        <v>x</v>
      </c>
      <c r="W127" s="20">
        <f>IF(V127="x",C127,0)</f>
        <v>4200</v>
      </c>
      <c r="X127" s="20" t="str">
        <f>IF(AND(0%&lt;G127,G127&lt;40%),"x"," ")</f>
        <v xml:space="preserve"> </v>
      </c>
    </row>
    <row r="128" spans="1:24" ht="48.75" customHeight="1">
      <c r="A128" s="5">
        <v>4</v>
      </c>
      <c r="B128" s="71" t="s">
        <v>170</v>
      </c>
      <c r="C128" s="23">
        <v>2800</v>
      </c>
      <c r="D128" s="58">
        <v>760.32652299999995</v>
      </c>
      <c r="E128" s="58">
        <v>760.32652299999995</v>
      </c>
      <c r="F128" s="25">
        <f t="shared" si="66"/>
        <v>0.27154518678571427</v>
      </c>
      <c r="G128" s="25">
        <f t="shared" si="67"/>
        <v>0.27154518678571427</v>
      </c>
      <c r="H128" s="43"/>
      <c r="J128" s="1" t="s">
        <v>89</v>
      </c>
      <c r="K128" s="1" t="s">
        <v>17</v>
      </c>
      <c r="M128" s="20">
        <f>IF(K128="CT",C128,0)</f>
        <v>2800</v>
      </c>
      <c r="N128" s="20">
        <f>IF(L128="KCM",C128,0)</f>
        <v>0</v>
      </c>
      <c r="O128" s="20">
        <f>IF(K128="CT",D128,0)</f>
        <v>760.32652299999995</v>
      </c>
      <c r="P128" s="20">
        <f>IF(L128="KCM",D128,0)</f>
        <v>0</v>
      </c>
      <c r="Q128" s="20">
        <f>IF(K128="CT",E128,0)</f>
        <v>760.32652299999995</v>
      </c>
      <c r="R128" s="20">
        <f>IF(L128="KCM",E128,0)</f>
        <v>0</v>
      </c>
      <c r="S128" s="20" t="str">
        <f>IF(AND(K128="CT",G128=0%),"x"," ")</f>
        <v xml:space="preserve"> </v>
      </c>
      <c r="T128" s="20" t="str">
        <f>IF(AND(K128="CT",0%&lt;G128,G128&lt;30%),"x"," ")</f>
        <v>x</v>
      </c>
      <c r="U128" s="20">
        <f>IF(T128="x",C128,0)</f>
        <v>2800</v>
      </c>
      <c r="V128" s="20" t="str">
        <f>IF(AND(K128="CT",30%&lt;G128,G128&lt;60%),"x"," ")</f>
        <v xml:space="preserve"> </v>
      </c>
      <c r="W128" s="20">
        <f>IF(V128="x",C128,0)</f>
        <v>0</v>
      </c>
      <c r="X128" s="20" t="str">
        <f>IF(AND(0%&lt;G128,G128&lt;40%),"x"," ")</f>
        <v>x</v>
      </c>
    </row>
    <row r="129" spans="1:24" ht="48.75" customHeight="1">
      <c r="A129" s="5">
        <v>5</v>
      </c>
      <c r="B129" s="71" t="s">
        <v>171</v>
      </c>
      <c r="C129" s="72">
        <v>8400</v>
      </c>
      <c r="D129" s="58">
        <v>8400</v>
      </c>
      <c r="E129" s="58">
        <v>8400</v>
      </c>
      <c r="F129" s="25">
        <f t="shared" si="66"/>
        <v>1</v>
      </c>
      <c r="G129" s="25">
        <f t="shared" si="67"/>
        <v>1</v>
      </c>
      <c r="H129" s="43"/>
      <c r="J129" s="1" t="s">
        <v>89</v>
      </c>
      <c r="K129" s="1" t="s">
        <v>17</v>
      </c>
      <c r="M129" s="20">
        <f>IF(K129="CT",C129,0)</f>
        <v>8400</v>
      </c>
      <c r="N129" s="20">
        <f>IF(L129="KCM",C129,0)</f>
        <v>0</v>
      </c>
      <c r="O129" s="20">
        <f>IF(K129="CT",D129,0)</f>
        <v>8400</v>
      </c>
      <c r="P129" s="20">
        <f>IF(L129="KCM",D129,0)</f>
        <v>0</v>
      </c>
      <c r="Q129" s="20">
        <f>IF(K129="CT",E129,0)</f>
        <v>8400</v>
      </c>
      <c r="R129" s="20">
        <f>IF(L129="KCM",E129,0)</f>
        <v>0</v>
      </c>
      <c r="S129" s="20" t="str">
        <f>IF(AND(K129="CT",G129=0%),"x"," ")</f>
        <v xml:space="preserve"> </v>
      </c>
      <c r="T129" s="20" t="str">
        <f>IF(AND(K129="CT",0%&lt;G129,G129&lt;30%),"x"," ")</f>
        <v xml:space="preserve"> </v>
      </c>
      <c r="U129" s="20">
        <f>IF(T129="x",C129,0)</f>
        <v>0</v>
      </c>
      <c r="V129" s="20" t="str">
        <f>IF(AND(K129="CT",30%&lt;G129,G129&lt;60%),"x"," ")</f>
        <v xml:space="preserve"> </v>
      </c>
      <c r="W129" s="20">
        <f>IF(V129="x",C129,0)</f>
        <v>0</v>
      </c>
      <c r="X129" s="20" t="str">
        <f>IF(AND(0%&lt;G129,G129&lt;40%),"x"," ")</f>
        <v xml:space="preserve"> </v>
      </c>
    </row>
    <row r="130" spans="1:24" s="66" customFormat="1" ht="39.950000000000003" customHeight="1">
      <c r="A130" s="29" t="s">
        <v>93</v>
      </c>
      <c r="B130" s="30" t="s">
        <v>172</v>
      </c>
      <c r="C130" s="63">
        <f>SUM(C131,C133,C135,C138,C142,C147)</f>
        <v>95800</v>
      </c>
      <c r="D130" s="63">
        <f>SUM(D131,D133,D135,D138,D142,D147)</f>
        <v>85729.127737000003</v>
      </c>
      <c r="E130" s="63">
        <f>SUM(E131,E133,E135,E138,E142,E147)</f>
        <v>85729.455682</v>
      </c>
      <c r="F130" s="8">
        <f t="shared" si="66"/>
        <v>0.89487607241127354</v>
      </c>
      <c r="G130" s="8">
        <f t="shared" si="67"/>
        <v>0.89487949563674318</v>
      </c>
      <c r="H130" s="64"/>
      <c r="I130" s="65"/>
      <c r="J130" s="65"/>
      <c r="K130" s="65"/>
      <c r="L130" s="65"/>
      <c r="M130" s="20"/>
      <c r="N130" s="20"/>
      <c r="O130" s="20"/>
      <c r="P130" s="20"/>
      <c r="Q130" s="20"/>
      <c r="R130" s="20"/>
      <c r="S130" s="20"/>
      <c r="T130" s="20"/>
      <c r="U130" s="20"/>
      <c r="V130" s="20"/>
      <c r="W130" s="20"/>
      <c r="X130" s="20"/>
    </row>
    <row r="131" spans="1:24" s="70" customFormat="1" ht="39.75" customHeight="1">
      <c r="A131" s="35"/>
      <c r="B131" s="67" t="s">
        <v>143</v>
      </c>
      <c r="C131" s="59">
        <f>SUM(C132)</f>
        <v>2000</v>
      </c>
      <c r="D131" s="59">
        <f>SUM(D132)</f>
        <v>2000</v>
      </c>
      <c r="E131" s="59">
        <f>SUM(E132)</f>
        <v>2000</v>
      </c>
      <c r="F131" s="52">
        <f t="shared" si="66"/>
        <v>1</v>
      </c>
      <c r="G131" s="52">
        <f t="shared" si="67"/>
        <v>1</v>
      </c>
      <c r="H131" s="68"/>
      <c r="I131" s="69"/>
      <c r="J131" s="69"/>
      <c r="K131" s="69"/>
      <c r="L131" s="69"/>
      <c r="M131" s="20"/>
      <c r="N131" s="20"/>
      <c r="O131" s="20"/>
      <c r="P131" s="20"/>
      <c r="Q131" s="20"/>
      <c r="R131" s="20"/>
      <c r="S131" s="20"/>
      <c r="T131" s="20"/>
      <c r="U131" s="20"/>
      <c r="V131" s="20"/>
      <c r="W131" s="20"/>
      <c r="X131" s="20"/>
    </row>
    <row r="132" spans="1:24" ht="45" customHeight="1">
      <c r="A132" s="5">
        <v>1</v>
      </c>
      <c r="B132" s="71" t="s">
        <v>173</v>
      </c>
      <c r="C132" s="72">
        <v>2000</v>
      </c>
      <c r="D132" s="57">
        <v>2000</v>
      </c>
      <c r="E132" s="57">
        <v>2000</v>
      </c>
      <c r="F132" s="42">
        <f t="shared" si="66"/>
        <v>1</v>
      </c>
      <c r="G132" s="42">
        <f t="shared" si="67"/>
        <v>1</v>
      </c>
      <c r="H132" s="43"/>
      <c r="J132" s="1" t="s">
        <v>174</v>
      </c>
      <c r="K132" s="1" t="s">
        <v>17</v>
      </c>
      <c r="M132" s="20">
        <f>IF(K132="CT",C132,0)</f>
        <v>2000</v>
      </c>
      <c r="N132" s="20">
        <f>IF(L132="KCM",C132,0)</f>
        <v>0</v>
      </c>
      <c r="O132" s="20">
        <f>IF(K132="CT",D132,0)</f>
        <v>2000</v>
      </c>
      <c r="P132" s="20">
        <f>IF(L132="KCM",D132,0)</f>
        <v>0</v>
      </c>
      <c r="Q132" s="20">
        <f>IF(K132="CT",E132,0)</f>
        <v>2000</v>
      </c>
      <c r="R132" s="20">
        <f>IF(L132="KCM",E132,0)</f>
        <v>0</v>
      </c>
      <c r="S132" s="20" t="str">
        <f>IF(AND(K132="CT",G132=0%),"x"," ")</f>
        <v xml:space="preserve"> </v>
      </c>
      <c r="T132" s="20" t="str">
        <f>IF(AND(K132="CT",0%&lt;G132,G132&lt;30%),"x"," ")</f>
        <v xml:space="preserve"> </v>
      </c>
      <c r="U132" s="20">
        <f>IF(T132="x",C132,0)</f>
        <v>0</v>
      </c>
      <c r="V132" s="20" t="str">
        <f>IF(AND(K132="CT",30%&lt;G132,G132&lt;60%),"x"," ")</f>
        <v xml:space="preserve"> </v>
      </c>
      <c r="W132" s="20">
        <f>IF(V132="x",C132,0)</f>
        <v>0</v>
      </c>
      <c r="X132" s="20" t="str">
        <f>IF(AND(0%&lt;G132,G132&lt;40%),"x"," ")</f>
        <v xml:space="preserve"> </v>
      </c>
    </row>
    <row r="133" spans="1:24" s="70" customFormat="1" ht="39.75" customHeight="1">
      <c r="A133" s="35"/>
      <c r="B133" s="67" t="s">
        <v>150</v>
      </c>
      <c r="C133" s="59">
        <f>SUM(C134)</f>
        <v>1300</v>
      </c>
      <c r="D133" s="59">
        <f>SUM(D134)</f>
        <v>1300</v>
      </c>
      <c r="E133" s="59">
        <f>SUM(E134)</f>
        <v>1300</v>
      </c>
      <c r="F133" s="75">
        <f t="shared" si="66"/>
        <v>1</v>
      </c>
      <c r="G133" s="75">
        <f t="shared" si="67"/>
        <v>1</v>
      </c>
      <c r="H133" s="68"/>
      <c r="I133" s="69"/>
      <c r="J133" s="69"/>
      <c r="K133" s="69"/>
      <c r="L133" s="69"/>
      <c r="M133" s="20"/>
      <c r="N133" s="20"/>
      <c r="O133" s="20"/>
      <c r="P133" s="20"/>
      <c r="Q133" s="20"/>
      <c r="R133" s="20"/>
      <c r="S133" s="20"/>
      <c r="T133" s="20"/>
      <c r="U133" s="20"/>
      <c r="V133" s="20"/>
      <c r="W133" s="20"/>
      <c r="X133" s="20"/>
    </row>
    <row r="134" spans="1:24" ht="45" customHeight="1">
      <c r="A134" s="5">
        <v>1</v>
      </c>
      <c r="B134" s="71" t="s">
        <v>175</v>
      </c>
      <c r="C134" s="72">
        <v>1300</v>
      </c>
      <c r="D134" s="72">
        <v>1300</v>
      </c>
      <c r="E134" s="72">
        <v>1300</v>
      </c>
      <c r="F134" s="42">
        <f t="shared" si="66"/>
        <v>1</v>
      </c>
      <c r="G134" s="42">
        <f t="shared" si="67"/>
        <v>1</v>
      </c>
      <c r="H134" s="43"/>
      <c r="J134" s="1" t="s">
        <v>174</v>
      </c>
      <c r="K134" s="1" t="s">
        <v>17</v>
      </c>
      <c r="M134" s="20">
        <f>IF(K134="CT",C134,0)</f>
        <v>1300</v>
      </c>
      <c r="N134" s="20">
        <f>IF(L134="KCM",C134,0)</f>
        <v>0</v>
      </c>
      <c r="O134" s="20">
        <f>IF(K134="CT",D134,0)</f>
        <v>1300</v>
      </c>
      <c r="P134" s="20">
        <f>IF(L134="KCM",D134,0)</f>
        <v>0</v>
      </c>
      <c r="Q134" s="20">
        <f>IF(K134="CT",E134,0)</f>
        <v>1300</v>
      </c>
      <c r="R134" s="20">
        <f>IF(L134="KCM",E134,0)</f>
        <v>0</v>
      </c>
      <c r="S134" s="20" t="str">
        <f>IF(AND(K134="CT",G134=0%),"x"," ")</f>
        <v xml:space="preserve"> </v>
      </c>
      <c r="T134" s="20" t="str">
        <f>IF(AND(K134="CT",0%&lt;G134,G134&lt;30%),"x"," ")</f>
        <v xml:space="preserve"> </v>
      </c>
      <c r="U134" s="20">
        <f>IF(T134="x",C134,0)</f>
        <v>0</v>
      </c>
      <c r="V134" s="20" t="str">
        <f>IF(AND(K134="CT",30%&lt;G134,G134&lt;60%),"x"," ")</f>
        <v xml:space="preserve"> </v>
      </c>
      <c r="W134" s="20">
        <f>IF(V134="x",C134,0)</f>
        <v>0</v>
      </c>
      <c r="X134" s="20" t="str">
        <f>IF(AND(0%&lt;G134,G134&lt;40%),"x"," ")</f>
        <v xml:space="preserve"> </v>
      </c>
    </row>
    <row r="135" spans="1:24" s="70" customFormat="1" ht="39.75" customHeight="1">
      <c r="A135" s="35"/>
      <c r="B135" s="67" t="s">
        <v>154</v>
      </c>
      <c r="C135" s="59">
        <f>SUM(C136:C137)</f>
        <v>17200</v>
      </c>
      <c r="D135" s="59">
        <f>SUM(D136:D137)</f>
        <v>16926.669117999998</v>
      </c>
      <c r="E135" s="59">
        <f>SUM(E136:E137)</f>
        <v>16926.669118000002</v>
      </c>
      <c r="F135" s="38">
        <f t="shared" si="66"/>
        <v>0.98410866965116273</v>
      </c>
      <c r="G135" s="38">
        <f t="shared" si="67"/>
        <v>0.98410866965116284</v>
      </c>
      <c r="H135" s="68"/>
      <c r="I135" s="69"/>
      <c r="J135" s="69"/>
      <c r="K135" s="69"/>
      <c r="L135" s="69"/>
      <c r="M135" s="20"/>
      <c r="N135" s="20"/>
      <c r="O135" s="20"/>
      <c r="P135" s="20"/>
      <c r="Q135" s="20"/>
      <c r="R135" s="20"/>
      <c r="S135" s="20"/>
      <c r="T135" s="20"/>
      <c r="U135" s="20"/>
      <c r="V135" s="20"/>
      <c r="W135" s="20"/>
      <c r="X135" s="20"/>
    </row>
    <row r="136" spans="1:24" ht="44.25" customHeight="1">
      <c r="A136" s="5">
        <v>1</v>
      </c>
      <c r="B136" s="71" t="s">
        <v>176</v>
      </c>
      <c r="C136" s="72">
        <v>13200</v>
      </c>
      <c r="D136" s="72">
        <v>13199.999999999998</v>
      </c>
      <c r="E136" s="72">
        <v>13200.000000000002</v>
      </c>
      <c r="F136" s="42">
        <f t="shared" si="66"/>
        <v>0.99999999999999989</v>
      </c>
      <c r="G136" s="42">
        <f t="shared" si="67"/>
        <v>1.0000000000000002</v>
      </c>
      <c r="H136" s="43"/>
      <c r="J136" s="1" t="s">
        <v>174</v>
      </c>
      <c r="K136" s="1" t="s">
        <v>17</v>
      </c>
      <c r="M136" s="20">
        <f>IF(K136="CT",C136,0)</f>
        <v>13200</v>
      </c>
      <c r="N136" s="20">
        <f>IF(L136="KCM",C136,0)</f>
        <v>0</v>
      </c>
      <c r="O136" s="20">
        <f>IF(K136="CT",D136,0)</f>
        <v>13199.999999999998</v>
      </c>
      <c r="P136" s="20">
        <f>IF(L136="KCM",D136,0)</f>
        <v>0</v>
      </c>
      <c r="Q136" s="20">
        <f>IF(K136="CT",E136,0)</f>
        <v>13200.000000000002</v>
      </c>
      <c r="R136" s="20">
        <f>IF(L136="KCM",E136,0)</f>
        <v>0</v>
      </c>
      <c r="S136" s="20" t="str">
        <f>IF(AND(K136="CT",G136=0%),"x"," ")</f>
        <v xml:space="preserve"> </v>
      </c>
      <c r="T136" s="20" t="str">
        <f>IF(AND(K136="CT",0%&lt;G136,G136&lt;30%),"x"," ")</f>
        <v xml:space="preserve"> </v>
      </c>
      <c r="U136" s="20">
        <f>IF(T136="x",C136,0)</f>
        <v>0</v>
      </c>
      <c r="V136" s="20" t="str">
        <f>IF(AND(K136="CT",30%&lt;G136,G136&lt;60%),"x"," ")</f>
        <v xml:space="preserve"> </v>
      </c>
      <c r="W136" s="20">
        <f>IF(V136="x",C136,0)</f>
        <v>0</v>
      </c>
      <c r="X136" s="20" t="str">
        <f>IF(AND(0%&lt;G136,G136&lt;40%),"x"," ")</f>
        <v xml:space="preserve"> </v>
      </c>
    </row>
    <row r="137" spans="1:24" ht="44.25" customHeight="1">
      <c r="A137" s="5">
        <v>2</v>
      </c>
      <c r="B137" s="71" t="s">
        <v>177</v>
      </c>
      <c r="C137" s="72">
        <v>4000</v>
      </c>
      <c r="D137" s="76">
        <v>3726.6691179999998</v>
      </c>
      <c r="E137" s="76">
        <v>3726.6691179999998</v>
      </c>
      <c r="F137" s="25">
        <f t="shared" si="66"/>
        <v>0.93166727949999995</v>
      </c>
      <c r="G137" s="25">
        <f t="shared" si="67"/>
        <v>0.93166727949999995</v>
      </c>
      <c r="H137" s="43"/>
      <c r="J137" s="1" t="s">
        <v>174</v>
      </c>
      <c r="K137" s="1" t="s">
        <v>17</v>
      </c>
      <c r="M137" s="20">
        <f>IF(K137="CT",C137,0)</f>
        <v>4000</v>
      </c>
      <c r="N137" s="20">
        <f>IF(L137="KCM",C137,0)</f>
        <v>0</v>
      </c>
      <c r="O137" s="20">
        <f>IF(K137="CT",D137,0)</f>
        <v>3726.6691179999998</v>
      </c>
      <c r="P137" s="20">
        <f>IF(L137="KCM",D137,0)</f>
        <v>0</v>
      </c>
      <c r="Q137" s="20">
        <f>IF(K137="CT",E137,0)</f>
        <v>3726.6691179999998</v>
      </c>
      <c r="R137" s="20">
        <f>IF(L137="KCM",E137,0)</f>
        <v>0</v>
      </c>
      <c r="S137" s="20" t="str">
        <f>IF(AND(K137="CT",G137=0%),"x"," ")</f>
        <v xml:space="preserve"> </v>
      </c>
      <c r="T137" s="20" t="str">
        <f>IF(AND(K137="CT",0%&lt;G137,G137&lt;30%),"x"," ")</f>
        <v xml:space="preserve"> </v>
      </c>
      <c r="U137" s="20">
        <f>IF(T137="x",C137,0)</f>
        <v>0</v>
      </c>
      <c r="V137" s="20" t="str">
        <f>IF(AND(K137="CT",30%&lt;G137,G137&lt;60%),"x"," ")</f>
        <v xml:space="preserve"> </v>
      </c>
      <c r="W137" s="20">
        <f>IF(V137="x",C137,0)</f>
        <v>0</v>
      </c>
      <c r="X137" s="20" t="str">
        <f>IF(AND(0%&lt;G137,G137&lt;40%),"x"," ")</f>
        <v xml:space="preserve"> </v>
      </c>
    </row>
    <row r="138" spans="1:24" s="70" customFormat="1" ht="39.75" customHeight="1">
      <c r="A138" s="35"/>
      <c r="B138" s="67" t="s">
        <v>160</v>
      </c>
      <c r="C138" s="59">
        <f>SUM(C139:C141)</f>
        <v>14300</v>
      </c>
      <c r="D138" s="59">
        <f>SUM(D139:D141)</f>
        <v>14300</v>
      </c>
      <c r="E138" s="59">
        <f>SUM(E139:E141)</f>
        <v>14300</v>
      </c>
      <c r="F138" s="52">
        <f t="shared" si="66"/>
        <v>1</v>
      </c>
      <c r="G138" s="52">
        <f t="shared" si="67"/>
        <v>1</v>
      </c>
      <c r="H138" s="68"/>
      <c r="I138" s="69"/>
      <c r="J138" s="69"/>
      <c r="K138" s="69"/>
      <c r="L138" s="69"/>
      <c r="M138" s="20"/>
      <c r="N138" s="20"/>
      <c r="O138" s="20"/>
      <c r="P138" s="20"/>
      <c r="Q138" s="20"/>
      <c r="R138" s="20"/>
      <c r="S138" s="20"/>
      <c r="T138" s="20"/>
      <c r="U138" s="20"/>
      <c r="V138" s="20"/>
      <c r="W138" s="20"/>
      <c r="X138" s="20"/>
    </row>
    <row r="139" spans="1:24" ht="50.1" customHeight="1">
      <c r="A139" s="5">
        <v>1</v>
      </c>
      <c r="B139" s="71" t="s">
        <v>178</v>
      </c>
      <c r="C139" s="72">
        <v>5400</v>
      </c>
      <c r="D139" s="72">
        <v>5400</v>
      </c>
      <c r="E139" s="72">
        <v>5400</v>
      </c>
      <c r="F139" s="42">
        <f t="shared" si="66"/>
        <v>1</v>
      </c>
      <c r="G139" s="42">
        <f t="shared" si="67"/>
        <v>1</v>
      </c>
      <c r="H139" s="43"/>
      <c r="J139" s="1" t="s">
        <v>174</v>
      </c>
      <c r="K139" s="1" t="s">
        <v>17</v>
      </c>
      <c r="M139" s="20">
        <f>IF(K139="CT",C139,0)</f>
        <v>5400</v>
      </c>
      <c r="N139" s="20">
        <f>IF(L139="KCM",C139,0)</f>
        <v>0</v>
      </c>
      <c r="O139" s="20">
        <f>IF(K139="CT",D139,0)</f>
        <v>5400</v>
      </c>
      <c r="P139" s="20">
        <f>IF(L139="KCM",D139,0)</f>
        <v>0</v>
      </c>
      <c r="Q139" s="20">
        <f>IF(K139="CT",E139,0)</f>
        <v>5400</v>
      </c>
      <c r="R139" s="20">
        <f>IF(L139="KCM",E139,0)</f>
        <v>0</v>
      </c>
      <c r="S139" s="20" t="str">
        <f>IF(AND(K139="CT",G139=0%),"x"," ")</f>
        <v xml:space="preserve"> </v>
      </c>
      <c r="T139" s="20" t="str">
        <f>IF(AND(K139="CT",0%&lt;G139,G139&lt;30%),"x"," ")</f>
        <v xml:space="preserve"> </v>
      </c>
      <c r="U139" s="20">
        <f>IF(T139="x",C139,0)</f>
        <v>0</v>
      </c>
      <c r="V139" s="20" t="str">
        <f>IF(AND(K139="CT",30%&lt;G139,G139&lt;60%),"x"," ")</f>
        <v xml:space="preserve"> </v>
      </c>
      <c r="W139" s="20">
        <f>IF(V139="x",C139,0)</f>
        <v>0</v>
      </c>
      <c r="X139" s="20" t="str">
        <f>IF(AND(0%&lt;G139,G139&lt;40%),"x"," ")</f>
        <v xml:space="preserve"> </v>
      </c>
    </row>
    <row r="140" spans="1:24" ht="50.1" customHeight="1">
      <c r="A140" s="5">
        <v>2</v>
      </c>
      <c r="B140" s="71" t="s">
        <v>179</v>
      </c>
      <c r="C140" s="72">
        <v>6200</v>
      </c>
      <c r="D140" s="72">
        <v>6200</v>
      </c>
      <c r="E140" s="72">
        <v>6200</v>
      </c>
      <c r="F140" s="42">
        <f t="shared" si="66"/>
        <v>1</v>
      </c>
      <c r="G140" s="42">
        <f t="shared" si="67"/>
        <v>1</v>
      </c>
      <c r="H140" s="43"/>
      <c r="J140" s="1" t="s">
        <v>174</v>
      </c>
      <c r="K140" s="1" t="s">
        <v>17</v>
      </c>
      <c r="M140" s="20">
        <f>IF(K140="CT",C140,0)</f>
        <v>6200</v>
      </c>
      <c r="N140" s="20">
        <f>IF(L140="KCM",C140,0)</f>
        <v>0</v>
      </c>
      <c r="O140" s="20">
        <f>IF(K140="CT",D140,0)</f>
        <v>6200</v>
      </c>
      <c r="P140" s="20">
        <f>IF(L140="KCM",D140,0)</f>
        <v>0</v>
      </c>
      <c r="Q140" s="20">
        <f>IF(K140="CT",E140,0)</f>
        <v>6200</v>
      </c>
      <c r="R140" s="20">
        <f>IF(L140="KCM",E140,0)</f>
        <v>0</v>
      </c>
      <c r="S140" s="20" t="str">
        <f>IF(AND(K140="CT",G140=0%),"x"," ")</f>
        <v xml:space="preserve"> </v>
      </c>
      <c r="T140" s="20" t="str">
        <f>IF(AND(K140="CT",0%&lt;G140,G140&lt;30%),"x"," ")</f>
        <v xml:space="preserve"> </v>
      </c>
      <c r="U140" s="20">
        <f>IF(T140="x",C140,0)</f>
        <v>0</v>
      </c>
      <c r="V140" s="20" t="str">
        <f>IF(AND(K140="CT",30%&lt;G140,G140&lt;60%),"x"," ")</f>
        <v xml:space="preserve"> </v>
      </c>
      <c r="W140" s="20">
        <f>IF(V140="x",C140,0)</f>
        <v>0</v>
      </c>
      <c r="X140" s="20" t="str">
        <f>IF(AND(0%&lt;G140,G140&lt;40%),"x"," ")</f>
        <v xml:space="preserve"> </v>
      </c>
    </row>
    <row r="141" spans="1:24" ht="50.1" customHeight="1">
      <c r="A141" s="5">
        <v>3</v>
      </c>
      <c r="B141" s="71" t="s">
        <v>180</v>
      </c>
      <c r="C141" s="72">
        <v>2700</v>
      </c>
      <c r="D141" s="72">
        <v>2700</v>
      </c>
      <c r="E141" s="72">
        <v>2700</v>
      </c>
      <c r="F141" s="51">
        <f t="shared" si="66"/>
        <v>1</v>
      </c>
      <c r="G141" s="51">
        <f t="shared" si="67"/>
        <v>1</v>
      </c>
      <c r="H141" s="43"/>
      <c r="J141" s="1" t="s">
        <v>174</v>
      </c>
      <c r="K141" s="1" t="s">
        <v>17</v>
      </c>
      <c r="M141" s="20">
        <f>IF(K141="CT",C141,0)</f>
        <v>2700</v>
      </c>
      <c r="N141" s="20">
        <f>IF(L141="KCM",C141,0)</f>
        <v>0</v>
      </c>
      <c r="O141" s="20">
        <f>IF(K141="CT",D141,0)</f>
        <v>2700</v>
      </c>
      <c r="P141" s="20">
        <f>IF(L141="KCM",D141,0)</f>
        <v>0</v>
      </c>
      <c r="Q141" s="20">
        <f>IF(K141="CT",E141,0)</f>
        <v>2700</v>
      </c>
      <c r="R141" s="20">
        <f>IF(L141="KCM",E141,0)</f>
        <v>0</v>
      </c>
      <c r="S141" s="20" t="str">
        <f>IF(AND(K141="CT",G141=0%),"x"," ")</f>
        <v xml:space="preserve"> </v>
      </c>
      <c r="T141" s="20" t="str">
        <f>IF(AND(K141="CT",0%&lt;G141,G141&lt;30%),"x"," ")</f>
        <v xml:space="preserve"> </v>
      </c>
      <c r="U141" s="20">
        <f>IF(T141="x",C141,0)</f>
        <v>0</v>
      </c>
      <c r="V141" s="20" t="str">
        <f>IF(AND(K141="CT",30%&lt;G141,G141&lt;60%),"x"," ")</f>
        <v xml:space="preserve"> </v>
      </c>
      <c r="W141" s="20">
        <f>IF(V141="x",C141,0)</f>
        <v>0</v>
      </c>
      <c r="X141" s="20" t="str">
        <f>IF(AND(0%&lt;G141,G141&lt;40%),"x"," ")</f>
        <v xml:space="preserve"> </v>
      </c>
    </row>
    <row r="142" spans="1:24" s="70" customFormat="1" ht="39.75" customHeight="1">
      <c r="A142" s="35"/>
      <c r="B142" s="67" t="s">
        <v>163</v>
      </c>
      <c r="C142" s="59">
        <f>SUM(C143:C146)</f>
        <v>27400</v>
      </c>
      <c r="D142" s="59">
        <f>SUM(D143:D146)</f>
        <v>17602.458619000001</v>
      </c>
      <c r="E142" s="59">
        <f>SUM(E143:E146)</f>
        <v>17602.786564000002</v>
      </c>
      <c r="F142" s="38">
        <f t="shared" si="66"/>
        <v>0.6424254970437957</v>
      </c>
      <c r="G142" s="38">
        <f t="shared" si="67"/>
        <v>0.64243746583941608</v>
      </c>
      <c r="H142" s="68"/>
      <c r="I142" s="69"/>
      <c r="J142" s="69"/>
      <c r="K142" s="69"/>
      <c r="L142" s="69"/>
      <c r="M142" s="20"/>
      <c r="N142" s="20"/>
      <c r="O142" s="20"/>
      <c r="P142" s="20"/>
      <c r="Q142" s="20"/>
      <c r="R142" s="20"/>
      <c r="S142" s="20"/>
      <c r="T142" s="20"/>
      <c r="U142" s="20"/>
      <c r="V142" s="20"/>
      <c r="W142" s="20"/>
      <c r="X142" s="20"/>
    </row>
    <row r="143" spans="1:24" ht="50.1" customHeight="1">
      <c r="A143" s="5">
        <v>1</v>
      </c>
      <c r="B143" s="71" t="s">
        <v>181</v>
      </c>
      <c r="C143" s="72">
        <v>3500</v>
      </c>
      <c r="D143" s="57">
        <v>1873</v>
      </c>
      <c r="E143" s="57">
        <v>1873.327945</v>
      </c>
      <c r="F143" s="25">
        <f t="shared" si="66"/>
        <v>0.53514285714285714</v>
      </c>
      <c r="G143" s="25">
        <f t="shared" si="67"/>
        <v>0.53523655571428574</v>
      </c>
      <c r="H143" s="43"/>
      <c r="J143" s="1" t="s">
        <v>174</v>
      </c>
      <c r="K143" s="1" t="s">
        <v>17</v>
      </c>
      <c r="M143" s="20">
        <f>IF(K143="CT",C143,0)</f>
        <v>3500</v>
      </c>
      <c r="N143" s="20">
        <f>IF(L143="KCM",C143,0)</f>
        <v>0</v>
      </c>
      <c r="O143" s="20">
        <f>IF(K143="CT",D143,0)</f>
        <v>1873</v>
      </c>
      <c r="P143" s="20">
        <f>IF(L143="KCM",D143,0)</f>
        <v>0</v>
      </c>
      <c r="Q143" s="20">
        <f>IF(K143="CT",E143,0)</f>
        <v>1873.327945</v>
      </c>
      <c r="R143" s="20">
        <f>IF(L143="KCM",E143,0)</f>
        <v>0</v>
      </c>
      <c r="S143" s="20" t="str">
        <f>IF(AND(K143="CT",G143=0%),"x"," ")</f>
        <v xml:space="preserve"> </v>
      </c>
      <c r="T143" s="20" t="str">
        <f>IF(AND(K143="CT",0%&lt;G143,G143&lt;30%),"x"," ")</f>
        <v xml:space="preserve"> </v>
      </c>
      <c r="U143" s="20">
        <f>IF(T143="x",C143,0)</f>
        <v>0</v>
      </c>
      <c r="V143" s="20" t="str">
        <f>IF(AND(K143="CT",30%&lt;G143,G143&lt;60%),"x"," ")</f>
        <v>x</v>
      </c>
      <c r="W143" s="20">
        <f>IF(V143="x",C143,0)</f>
        <v>3500</v>
      </c>
      <c r="X143" s="20" t="str">
        <f>IF(AND(0%&lt;G143,G143&lt;40%),"x"," ")</f>
        <v xml:space="preserve"> </v>
      </c>
    </row>
    <row r="144" spans="1:24" ht="50.1" customHeight="1">
      <c r="A144" s="5">
        <v>2</v>
      </c>
      <c r="B144" s="71" t="s">
        <v>182</v>
      </c>
      <c r="C144" s="72">
        <v>7700</v>
      </c>
      <c r="D144" s="57">
        <v>4693.7309379999997</v>
      </c>
      <c r="E144" s="57">
        <v>4693.7309379999997</v>
      </c>
      <c r="F144" s="25">
        <f t="shared" si="66"/>
        <v>0.60957544649350648</v>
      </c>
      <c r="G144" s="25">
        <f t="shared" si="67"/>
        <v>0.60957544649350648</v>
      </c>
      <c r="H144" s="43"/>
      <c r="J144" s="1" t="s">
        <v>174</v>
      </c>
      <c r="K144" s="1" t="s">
        <v>17</v>
      </c>
      <c r="M144" s="20">
        <f>IF(K144="CT",C144,0)</f>
        <v>7700</v>
      </c>
      <c r="N144" s="20">
        <f>IF(L144="KCM",C144,0)</f>
        <v>0</v>
      </c>
      <c r="O144" s="20">
        <f>IF(K144="CT",D144,0)</f>
        <v>4693.7309379999997</v>
      </c>
      <c r="P144" s="20">
        <f>IF(L144="KCM",D144,0)</f>
        <v>0</v>
      </c>
      <c r="Q144" s="20">
        <f>IF(K144="CT",E144,0)</f>
        <v>4693.7309379999997</v>
      </c>
      <c r="R144" s="20">
        <f>IF(L144="KCM",E144,0)</f>
        <v>0</v>
      </c>
      <c r="S144" s="20" t="str">
        <f>IF(AND(K144="CT",G144=0%),"x"," ")</f>
        <v xml:space="preserve"> </v>
      </c>
      <c r="T144" s="20" t="str">
        <f>IF(AND(K144="CT",0%&lt;G144,G144&lt;30%),"x"," ")</f>
        <v xml:space="preserve"> </v>
      </c>
      <c r="U144" s="20">
        <f>IF(T144="x",C144,0)</f>
        <v>0</v>
      </c>
      <c r="V144" s="20" t="str">
        <f>IF(AND(K144="CT",30%&lt;G144,G144&lt;60%),"x"," ")</f>
        <v xml:space="preserve"> </v>
      </c>
      <c r="W144" s="20">
        <f>IF(V144="x",C144,0)</f>
        <v>0</v>
      </c>
      <c r="X144" s="20" t="str">
        <f>IF(AND(0%&lt;G144,G144&lt;40%),"x"," ")</f>
        <v xml:space="preserve"> </v>
      </c>
    </row>
    <row r="145" spans="1:24" ht="50.1" customHeight="1">
      <c r="A145" s="5">
        <v>3</v>
      </c>
      <c r="B145" s="71" t="s">
        <v>183</v>
      </c>
      <c r="C145" s="72">
        <v>9300</v>
      </c>
      <c r="D145" s="57">
        <v>4135.7276810000003</v>
      </c>
      <c r="E145" s="57">
        <v>4135.7276810000003</v>
      </c>
      <c r="F145" s="25">
        <f t="shared" si="66"/>
        <v>0.44470190118279573</v>
      </c>
      <c r="G145" s="25">
        <f t="shared" si="67"/>
        <v>0.44470190118279573</v>
      </c>
      <c r="H145" s="43"/>
      <c r="J145" s="1" t="s">
        <v>174</v>
      </c>
      <c r="K145" s="1" t="s">
        <v>17</v>
      </c>
      <c r="M145" s="20">
        <f>IF(K145="CT",C145,0)</f>
        <v>9300</v>
      </c>
      <c r="N145" s="20">
        <f>IF(L145="KCM",C145,0)</f>
        <v>0</v>
      </c>
      <c r="O145" s="20">
        <f>IF(K145="CT",D145,0)</f>
        <v>4135.7276810000003</v>
      </c>
      <c r="P145" s="20">
        <f>IF(L145="KCM",D145,0)</f>
        <v>0</v>
      </c>
      <c r="Q145" s="20">
        <f>IF(K145="CT",E145,0)</f>
        <v>4135.7276810000003</v>
      </c>
      <c r="R145" s="20">
        <f>IF(L145="KCM",E145,0)</f>
        <v>0</v>
      </c>
      <c r="S145" s="20" t="str">
        <f>IF(AND(K145="CT",G145=0%),"x"," ")</f>
        <v xml:space="preserve"> </v>
      </c>
      <c r="T145" s="20" t="str">
        <f>IF(AND(K145="CT",0%&lt;G145,G145&lt;30%),"x"," ")</f>
        <v xml:space="preserve"> </v>
      </c>
      <c r="U145" s="20">
        <f>IF(T145="x",C145,0)</f>
        <v>0</v>
      </c>
      <c r="V145" s="20" t="str">
        <f>IF(AND(K145="CT",30%&lt;G145,G145&lt;60%),"x"," ")</f>
        <v>x</v>
      </c>
      <c r="W145" s="20">
        <f>IF(V145="x",C145,0)</f>
        <v>9300</v>
      </c>
      <c r="X145" s="20" t="str">
        <f>IF(AND(0%&lt;G145,G145&lt;40%),"x"," ")</f>
        <v xml:space="preserve"> </v>
      </c>
    </row>
    <row r="146" spans="1:24" ht="50.1" customHeight="1">
      <c r="A146" s="5">
        <v>4</v>
      </c>
      <c r="B146" s="71" t="s">
        <v>184</v>
      </c>
      <c r="C146" s="72">
        <v>6900</v>
      </c>
      <c r="D146" s="57">
        <v>6900</v>
      </c>
      <c r="E146" s="57">
        <v>6900</v>
      </c>
      <c r="F146" s="42">
        <f t="shared" si="66"/>
        <v>1</v>
      </c>
      <c r="G146" s="42">
        <f t="shared" si="67"/>
        <v>1</v>
      </c>
      <c r="H146" s="43"/>
      <c r="J146" s="1" t="s">
        <v>174</v>
      </c>
      <c r="K146" s="1" t="s">
        <v>17</v>
      </c>
      <c r="M146" s="20">
        <f>IF(K146="CT",C146,0)</f>
        <v>6900</v>
      </c>
      <c r="N146" s="20">
        <f>IF(L146="KCM",C146,0)</f>
        <v>0</v>
      </c>
      <c r="O146" s="20">
        <f>IF(K146="CT",D146,0)</f>
        <v>6900</v>
      </c>
      <c r="P146" s="20">
        <f>IF(L146="KCM",D146,0)</f>
        <v>0</v>
      </c>
      <c r="Q146" s="20">
        <f>IF(K146="CT",E146,0)</f>
        <v>6900</v>
      </c>
      <c r="R146" s="20">
        <f>IF(L146="KCM",E146,0)</f>
        <v>0</v>
      </c>
      <c r="S146" s="20" t="str">
        <f>IF(AND(K146="CT",G146=0%),"x"," ")</f>
        <v xml:space="preserve"> </v>
      </c>
      <c r="T146" s="20" t="str">
        <f>IF(AND(K146="CT",0%&lt;G146,G146&lt;30%),"x"," ")</f>
        <v xml:space="preserve"> </v>
      </c>
      <c r="U146" s="20">
        <f>IF(T146="x",C146,0)</f>
        <v>0</v>
      </c>
      <c r="V146" s="20" t="str">
        <f>IF(AND(K146="CT",30%&lt;G146,G146&lt;60%),"x"," ")</f>
        <v xml:space="preserve"> </v>
      </c>
      <c r="W146" s="20">
        <f>IF(V146="x",C146,0)</f>
        <v>0</v>
      </c>
      <c r="X146" s="20" t="str">
        <f>IF(AND(0%&lt;G146,G146&lt;40%),"x"," ")</f>
        <v xml:space="preserve"> </v>
      </c>
    </row>
    <row r="147" spans="1:24" s="70" customFormat="1" ht="30" customHeight="1">
      <c r="A147" s="35"/>
      <c r="B147" s="67" t="s">
        <v>166</v>
      </c>
      <c r="C147" s="59">
        <f>SUM(C148:C154)</f>
        <v>33600</v>
      </c>
      <c r="D147" s="59">
        <f>SUM(D148:D154)</f>
        <v>33600</v>
      </c>
      <c r="E147" s="59">
        <f>SUM(E148:E154)</f>
        <v>33600</v>
      </c>
      <c r="F147" s="38">
        <f t="shared" si="66"/>
        <v>1</v>
      </c>
      <c r="G147" s="38">
        <f t="shared" si="67"/>
        <v>1</v>
      </c>
      <c r="H147" s="68"/>
      <c r="I147" s="69"/>
      <c r="J147" s="69"/>
      <c r="K147" s="69"/>
      <c r="L147" s="69"/>
      <c r="M147" s="20"/>
      <c r="N147" s="20"/>
      <c r="O147" s="20"/>
      <c r="P147" s="20"/>
      <c r="Q147" s="20"/>
      <c r="R147" s="20"/>
      <c r="S147" s="20"/>
      <c r="T147" s="20"/>
      <c r="U147" s="20"/>
      <c r="V147" s="20"/>
      <c r="W147" s="20"/>
      <c r="X147" s="20"/>
    </row>
    <row r="148" spans="1:24" ht="50.1" customHeight="1">
      <c r="A148" s="5">
        <v>1</v>
      </c>
      <c r="B148" s="71" t="s">
        <v>185</v>
      </c>
      <c r="C148" s="72">
        <v>1300</v>
      </c>
      <c r="D148" s="57">
        <v>1300</v>
      </c>
      <c r="E148" s="57">
        <v>1300</v>
      </c>
      <c r="F148" s="42">
        <f t="shared" si="66"/>
        <v>1</v>
      </c>
      <c r="G148" s="42">
        <f t="shared" si="67"/>
        <v>1</v>
      </c>
      <c r="H148" s="43"/>
      <c r="J148" s="1" t="s">
        <v>174</v>
      </c>
      <c r="K148" s="1" t="s">
        <v>17</v>
      </c>
      <c r="M148" s="20">
        <f t="shared" ref="M148:M154" si="80">IF(K148="CT",C148,0)</f>
        <v>1300</v>
      </c>
      <c r="N148" s="20">
        <f t="shared" ref="N148:N154" si="81">IF(L148="KCM",C148,0)</f>
        <v>0</v>
      </c>
      <c r="O148" s="20">
        <f t="shared" ref="O148:O154" si="82">IF(K148="CT",D148,0)</f>
        <v>1300</v>
      </c>
      <c r="P148" s="20">
        <f t="shared" ref="P148:P154" si="83">IF(L148="KCM",D148,0)</f>
        <v>0</v>
      </c>
      <c r="Q148" s="20">
        <f t="shared" ref="Q148:Q154" si="84">IF(K148="CT",E148,0)</f>
        <v>1300</v>
      </c>
      <c r="R148" s="20">
        <f t="shared" ref="R148:R154" si="85">IF(L148="KCM",E148,0)</f>
        <v>0</v>
      </c>
      <c r="S148" s="20" t="str">
        <f t="shared" ref="S148:S154" si="86">IF(AND(K148="CT",G148=0%),"x"," ")</f>
        <v xml:space="preserve"> </v>
      </c>
      <c r="T148" s="20" t="str">
        <f t="shared" ref="T148:T154" si="87">IF(AND(K148="CT",0%&lt;G148,G148&lt;30%),"x"," ")</f>
        <v xml:space="preserve"> </v>
      </c>
      <c r="U148" s="20">
        <f t="shared" ref="U148:U154" si="88">IF(T148="x",C148,0)</f>
        <v>0</v>
      </c>
      <c r="V148" s="20" t="str">
        <f t="shared" ref="V148:V154" si="89">IF(AND(K148="CT",30%&lt;G148,G148&lt;60%),"x"," ")</f>
        <v xml:space="preserve"> </v>
      </c>
      <c r="W148" s="20">
        <f t="shared" ref="W148:W154" si="90">IF(V148="x",C148,0)</f>
        <v>0</v>
      </c>
      <c r="X148" s="20" t="str">
        <f t="shared" ref="X148:X154" si="91">IF(AND(0%&lt;G148,G148&lt;40%),"x"," ")</f>
        <v xml:space="preserve"> </v>
      </c>
    </row>
    <row r="149" spans="1:24" ht="50.1" customHeight="1">
      <c r="A149" s="5">
        <v>2</v>
      </c>
      <c r="B149" s="71" t="s">
        <v>186</v>
      </c>
      <c r="C149" s="72">
        <v>3900</v>
      </c>
      <c r="D149" s="57">
        <v>3900.0000000000005</v>
      </c>
      <c r="E149" s="57">
        <v>3900.0000000000005</v>
      </c>
      <c r="F149" s="42">
        <f t="shared" si="66"/>
        <v>1.0000000000000002</v>
      </c>
      <c r="G149" s="42">
        <f t="shared" si="67"/>
        <v>1.0000000000000002</v>
      </c>
      <c r="H149" s="43"/>
      <c r="J149" s="1" t="s">
        <v>174</v>
      </c>
      <c r="K149" s="1" t="s">
        <v>17</v>
      </c>
      <c r="M149" s="20">
        <f t="shared" si="80"/>
        <v>3900</v>
      </c>
      <c r="N149" s="20">
        <f t="shared" si="81"/>
        <v>0</v>
      </c>
      <c r="O149" s="20">
        <f t="shared" si="82"/>
        <v>3900.0000000000005</v>
      </c>
      <c r="P149" s="20">
        <f t="shared" si="83"/>
        <v>0</v>
      </c>
      <c r="Q149" s="20">
        <f t="shared" si="84"/>
        <v>3900.0000000000005</v>
      </c>
      <c r="R149" s="20">
        <f t="shared" si="85"/>
        <v>0</v>
      </c>
      <c r="S149" s="20" t="str">
        <f t="shared" si="86"/>
        <v xml:space="preserve"> </v>
      </c>
      <c r="T149" s="20" t="str">
        <f t="shared" si="87"/>
        <v xml:space="preserve"> </v>
      </c>
      <c r="U149" s="20">
        <f t="shared" si="88"/>
        <v>0</v>
      </c>
      <c r="V149" s="20" t="str">
        <f t="shared" si="89"/>
        <v xml:space="preserve"> </v>
      </c>
      <c r="W149" s="20">
        <f t="shared" si="90"/>
        <v>0</v>
      </c>
      <c r="X149" s="20" t="str">
        <f t="shared" si="91"/>
        <v xml:space="preserve"> </v>
      </c>
    </row>
    <row r="150" spans="1:24" ht="50.1" customHeight="1">
      <c r="A150" s="5">
        <v>3</v>
      </c>
      <c r="B150" s="71" t="s">
        <v>187</v>
      </c>
      <c r="C150" s="72">
        <v>2400</v>
      </c>
      <c r="D150" s="57">
        <v>2400</v>
      </c>
      <c r="E150" s="57">
        <v>2400</v>
      </c>
      <c r="F150" s="42">
        <f t="shared" si="66"/>
        <v>1</v>
      </c>
      <c r="G150" s="42">
        <f t="shared" si="67"/>
        <v>1</v>
      </c>
      <c r="H150" s="43"/>
      <c r="J150" s="1" t="s">
        <v>174</v>
      </c>
      <c r="K150" s="1" t="s">
        <v>17</v>
      </c>
      <c r="M150" s="20">
        <f t="shared" si="80"/>
        <v>2400</v>
      </c>
      <c r="N150" s="20">
        <f t="shared" si="81"/>
        <v>0</v>
      </c>
      <c r="O150" s="20">
        <f t="shared" si="82"/>
        <v>2400</v>
      </c>
      <c r="P150" s="20">
        <f t="shared" si="83"/>
        <v>0</v>
      </c>
      <c r="Q150" s="20">
        <f t="shared" si="84"/>
        <v>2400</v>
      </c>
      <c r="R150" s="20">
        <f t="shared" si="85"/>
        <v>0</v>
      </c>
      <c r="S150" s="20" t="str">
        <f t="shared" si="86"/>
        <v xml:space="preserve"> </v>
      </c>
      <c r="T150" s="20" t="str">
        <f t="shared" si="87"/>
        <v xml:space="preserve"> </v>
      </c>
      <c r="U150" s="20">
        <f t="shared" si="88"/>
        <v>0</v>
      </c>
      <c r="V150" s="20" t="str">
        <f t="shared" si="89"/>
        <v xml:space="preserve"> </v>
      </c>
      <c r="W150" s="20">
        <f t="shared" si="90"/>
        <v>0</v>
      </c>
      <c r="X150" s="20" t="str">
        <f t="shared" si="91"/>
        <v xml:space="preserve"> </v>
      </c>
    </row>
    <row r="151" spans="1:24" ht="50.1" customHeight="1">
      <c r="A151" s="5">
        <v>4</v>
      </c>
      <c r="B151" s="71" t="s">
        <v>188</v>
      </c>
      <c r="C151" s="72">
        <v>6000</v>
      </c>
      <c r="D151" s="57">
        <v>6000</v>
      </c>
      <c r="E151" s="57">
        <v>6000</v>
      </c>
      <c r="F151" s="42">
        <f t="shared" si="66"/>
        <v>1</v>
      </c>
      <c r="G151" s="42">
        <f t="shared" si="67"/>
        <v>1</v>
      </c>
      <c r="H151" s="43"/>
      <c r="J151" s="1" t="s">
        <v>174</v>
      </c>
      <c r="K151" s="1" t="s">
        <v>17</v>
      </c>
      <c r="M151" s="20">
        <f t="shared" si="80"/>
        <v>6000</v>
      </c>
      <c r="N151" s="20">
        <f t="shared" si="81"/>
        <v>0</v>
      </c>
      <c r="O151" s="20">
        <f t="shared" si="82"/>
        <v>6000</v>
      </c>
      <c r="P151" s="20">
        <f t="shared" si="83"/>
        <v>0</v>
      </c>
      <c r="Q151" s="20">
        <f t="shared" si="84"/>
        <v>6000</v>
      </c>
      <c r="R151" s="20">
        <f t="shared" si="85"/>
        <v>0</v>
      </c>
      <c r="S151" s="20" t="str">
        <f t="shared" si="86"/>
        <v xml:space="preserve"> </v>
      </c>
      <c r="T151" s="20" t="str">
        <f t="shared" si="87"/>
        <v xml:space="preserve"> </v>
      </c>
      <c r="U151" s="20">
        <f t="shared" si="88"/>
        <v>0</v>
      </c>
      <c r="V151" s="20" t="str">
        <f t="shared" si="89"/>
        <v xml:space="preserve"> </v>
      </c>
      <c r="W151" s="20">
        <f t="shared" si="90"/>
        <v>0</v>
      </c>
      <c r="X151" s="20" t="str">
        <f t="shared" si="91"/>
        <v xml:space="preserve"> </v>
      </c>
    </row>
    <row r="152" spans="1:24" ht="50.1" customHeight="1">
      <c r="A152" s="5">
        <v>5</v>
      </c>
      <c r="B152" s="71" t="s">
        <v>189</v>
      </c>
      <c r="C152" s="72">
        <v>8600</v>
      </c>
      <c r="D152" s="57">
        <v>8600</v>
      </c>
      <c r="E152" s="57">
        <v>8600</v>
      </c>
      <c r="F152" s="42">
        <f t="shared" si="66"/>
        <v>1</v>
      </c>
      <c r="G152" s="42">
        <f t="shared" si="67"/>
        <v>1</v>
      </c>
      <c r="H152" s="43"/>
      <c r="J152" s="1" t="s">
        <v>174</v>
      </c>
      <c r="K152" s="1" t="s">
        <v>17</v>
      </c>
      <c r="M152" s="20">
        <f t="shared" si="80"/>
        <v>8600</v>
      </c>
      <c r="N152" s="20">
        <f t="shared" si="81"/>
        <v>0</v>
      </c>
      <c r="O152" s="20">
        <f t="shared" si="82"/>
        <v>8600</v>
      </c>
      <c r="P152" s="20">
        <f t="shared" si="83"/>
        <v>0</v>
      </c>
      <c r="Q152" s="20">
        <f t="shared" si="84"/>
        <v>8600</v>
      </c>
      <c r="R152" s="20">
        <f t="shared" si="85"/>
        <v>0</v>
      </c>
      <c r="S152" s="20" t="str">
        <f t="shared" si="86"/>
        <v xml:space="preserve"> </v>
      </c>
      <c r="T152" s="20" t="str">
        <f t="shared" si="87"/>
        <v xml:space="preserve"> </v>
      </c>
      <c r="U152" s="20">
        <f t="shared" si="88"/>
        <v>0</v>
      </c>
      <c r="V152" s="20" t="str">
        <f t="shared" si="89"/>
        <v xml:space="preserve"> </v>
      </c>
      <c r="W152" s="20">
        <f t="shared" si="90"/>
        <v>0</v>
      </c>
      <c r="X152" s="20" t="str">
        <f t="shared" si="91"/>
        <v xml:space="preserve"> </v>
      </c>
    </row>
    <row r="153" spans="1:24" ht="50.1" customHeight="1">
      <c r="A153" s="5">
        <v>6</v>
      </c>
      <c r="B153" s="71" t="s">
        <v>190</v>
      </c>
      <c r="C153" s="72">
        <v>5400</v>
      </c>
      <c r="D153" s="57">
        <v>5400</v>
      </c>
      <c r="E153" s="57">
        <v>5400</v>
      </c>
      <c r="F153" s="42">
        <f t="shared" si="66"/>
        <v>1</v>
      </c>
      <c r="G153" s="42">
        <f t="shared" si="67"/>
        <v>1</v>
      </c>
      <c r="H153" s="43"/>
      <c r="J153" s="1" t="s">
        <v>174</v>
      </c>
      <c r="K153" s="1" t="s">
        <v>17</v>
      </c>
      <c r="M153" s="20">
        <f t="shared" si="80"/>
        <v>5400</v>
      </c>
      <c r="N153" s="20">
        <f t="shared" si="81"/>
        <v>0</v>
      </c>
      <c r="O153" s="20">
        <f t="shared" si="82"/>
        <v>5400</v>
      </c>
      <c r="P153" s="20">
        <f t="shared" si="83"/>
        <v>0</v>
      </c>
      <c r="Q153" s="20">
        <f t="shared" si="84"/>
        <v>5400</v>
      </c>
      <c r="R153" s="20">
        <f t="shared" si="85"/>
        <v>0</v>
      </c>
      <c r="S153" s="20" t="str">
        <f t="shared" si="86"/>
        <v xml:space="preserve"> </v>
      </c>
      <c r="T153" s="20" t="str">
        <f t="shared" si="87"/>
        <v xml:space="preserve"> </v>
      </c>
      <c r="U153" s="20">
        <f t="shared" si="88"/>
        <v>0</v>
      </c>
      <c r="V153" s="20" t="str">
        <f t="shared" si="89"/>
        <v xml:space="preserve"> </v>
      </c>
      <c r="W153" s="20">
        <f t="shared" si="90"/>
        <v>0</v>
      </c>
      <c r="X153" s="20" t="str">
        <f t="shared" si="91"/>
        <v xml:space="preserve"> </v>
      </c>
    </row>
    <row r="154" spans="1:24" ht="50.1" customHeight="1">
      <c r="A154" s="5">
        <v>7</v>
      </c>
      <c r="B154" s="71" t="s">
        <v>191</v>
      </c>
      <c r="C154" s="72">
        <v>6000</v>
      </c>
      <c r="D154" s="57">
        <v>6000</v>
      </c>
      <c r="E154" s="57">
        <v>6000</v>
      </c>
      <c r="F154" s="42">
        <f t="shared" si="66"/>
        <v>1</v>
      </c>
      <c r="G154" s="42">
        <f t="shared" si="67"/>
        <v>1</v>
      </c>
      <c r="H154" s="43"/>
      <c r="J154" s="1" t="s">
        <v>174</v>
      </c>
      <c r="K154" s="1" t="s">
        <v>17</v>
      </c>
      <c r="M154" s="20">
        <f t="shared" si="80"/>
        <v>6000</v>
      </c>
      <c r="N154" s="20">
        <f t="shared" si="81"/>
        <v>0</v>
      </c>
      <c r="O154" s="20">
        <f t="shared" si="82"/>
        <v>6000</v>
      </c>
      <c r="P154" s="20">
        <f t="shared" si="83"/>
        <v>0</v>
      </c>
      <c r="Q154" s="20">
        <f t="shared" si="84"/>
        <v>6000</v>
      </c>
      <c r="R154" s="20">
        <f t="shared" si="85"/>
        <v>0</v>
      </c>
      <c r="S154" s="20" t="str">
        <f t="shared" si="86"/>
        <v xml:space="preserve"> </v>
      </c>
      <c r="T154" s="20" t="str">
        <f t="shared" si="87"/>
        <v xml:space="preserve"> </v>
      </c>
      <c r="U154" s="20">
        <f t="shared" si="88"/>
        <v>0</v>
      </c>
      <c r="V154" s="20" t="str">
        <f t="shared" si="89"/>
        <v xml:space="preserve"> </v>
      </c>
      <c r="W154" s="20">
        <f t="shared" si="90"/>
        <v>0</v>
      </c>
      <c r="X154" s="20" t="str">
        <f t="shared" si="91"/>
        <v xml:space="preserve"> </v>
      </c>
    </row>
    <row r="155" spans="1:24" s="66" customFormat="1" ht="39.950000000000003" customHeight="1">
      <c r="A155" s="29" t="s">
        <v>99</v>
      </c>
      <c r="B155" s="30" t="s">
        <v>192</v>
      </c>
      <c r="C155" s="63">
        <f t="shared" ref="C155:E156" si="92">SUM(C156)</f>
        <v>2000</v>
      </c>
      <c r="D155" s="63">
        <f t="shared" si="92"/>
        <v>786.10392400000001</v>
      </c>
      <c r="E155" s="63">
        <f t="shared" si="92"/>
        <v>786.10392400000001</v>
      </c>
      <c r="F155" s="8">
        <f t="shared" si="66"/>
        <v>0.39305196199999998</v>
      </c>
      <c r="G155" s="8">
        <f t="shared" si="67"/>
        <v>0.39305196199999998</v>
      </c>
      <c r="H155" s="64"/>
      <c r="I155" s="65"/>
      <c r="J155" s="65"/>
      <c r="K155" s="65"/>
      <c r="L155" s="65"/>
      <c r="M155" s="20"/>
      <c r="N155" s="20"/>
      <c r="O155" s="20"/>
      <c r="P155" s="20"/>
      <c r="Q155" s="20"/>
      <c r="R155" s="20"/>
      <c r="S155" s="20"/>
      <c r="T155" s="20"/>
      <c r="U155" s="20"/>
      <c r="V155" s="20"/>
      <c r="W155" s="20"/>
      <c r="X155" s="20"/>
    </row>
    <row r="156" spans="1:24" s="70" customFormat="1" ht="35.25" customHeight="1">
      <c r="A156" s="35"/>
      <c r="B156" s="67" t="s">
        <v>163</v>
      </c>
      <c r="C156" s="59">
        <f t="shared" si="92"/>
        <v>2000</v>
      </c>
      <c r="D156" s="59">
        <f t="shared" si="92"/>
        <v>786.10392400000001</v>
      </c>
      <c r="E156" s="59">
        <f t="shared" si="92"/>
        <v>786.10392400000001</v>
      </c>
      <c r="F156" s="38">
        <f t="shared" si="66"/>
        <v>0.39305196199999998</v>
      </c>
      <c r="G156" s="38">
        <f t="shared" si="67"/>
        <v>0.39305196199999998</v>
      </c>
      <c r="H156" s="68"/>
      <c r="I156" s="69"/>
      <c r="J156" s="69"/>
      <c r="K156" s="69"/>
      <c r="L156" s="69"/>
      <c r="M156" s="20"/>
      <c r="N156" s="20"/>
      <c r="O156" s="20"/>
      <c r="P156" s="20"/>
      <c r="Q156" s="20"/>
      <c r="R156" s="20"/>
      <c r="S156" s="20"/>
      <c r="T156" s="20"/>
      <c r="U156" s="20"/>
      <c r="V156" s="20"/>
      <c r="W156" s="20"/>
      <c r="X156" s="20"/>
    </row>
    <row r="157" spans="1:24" ht="50.1" customHeight="1">
      <c r="A157" s="5">
        <v>1</v>
      </c>
      <c r="B157" s="71" t="s">
        <v>193</v>
      </c>
      <c r="C157" s="72">
        <v>2000</v>
      </c>
      <c r="D157" s="57">
        <v>786.10392400000001</v>
      </c>
      <c r="E157" s="57">
        <v>786.10392400000001</v>
      </c>
      <c r="F157" s="25">
        <f t="shared" si="66"/>
        <v>0.39305196199999998</v>
      </c>
      <c r="G157" s="25">
        <f t="shared" si="67"/>
        <v>0.39305196199999998</v>
      </c>
      <c r="H157" s="43"/>
      <c r="J157" s="1" t="s">
        <v>194</v>
      </c>
      <c r="K157" s="1" t="s">
        <v>17</v>
      </c>
      <c r="M157" s="20">
        <f>IF(K157="CT",C157,0)</f>
        <v>2000</v>
      </c>
      <c r="N157" s="20">
        <f>IF(L157="KCM",C157,0)</f>
        <v>0</v>
      </c>
      <c r="O157" s="20">
        <f>IF(K157="CT",D157,0)</f>
        <v>786.10392400000001</v>
      </c>
      <c r="P157" s="20">
        <f>IF(L157="KCM",D157,0)</f>
        <v>0</v>
      </c>
      <c r="Q157" s="20">
        <f>IF(K157="CT",E157,0)</f>
        <v>786.10392400000001</v>
      </c>
      <c r="R157" s="20">
        <f>IF(L157="KCM",E157,0)</f>
        <v>0</v>
      </c>
      <c r="S157" s="20" t="str">
        <f>IF(AND(K157="CT",G157=0%),"x"," ")</f>
        <v xml:space="preserve"> </v>
      </c>
      <c r="T157" s="20" t="str">
        <f>IF(AND(K157="CT",0%&lt;G157,G157&lt;30%),"x"," ")</f>
        <v xml:space="preserve"> </v>
      </c>
      <c r="U157" s="20">
        <f>IF(T157="x",C157,0)</f>
        <v>0</v>
      </c>
      <c r="V157" s="20" t="str">
        <f>IF(AND(K157="CT",30%&lt;G157,G157&lt;60%),"x"," ")</f>
        <v>x</v>
      </c>
      <c r="W157" s="20">
        <f>IF(V157="x",C157,0)</f>
        <v>2000</v>
      </c>
      <c r="X157" s="20" t="str">
        <f t="shared" ref="X157:X165" si="93">IF(AND(0%&lt;G157,G157&lt;40%),"x"," ")</f>
        <v>x</v>
      </c>
    </row>
    <row r="158" spans="1:24" ht="38.25" customHeight="1">
      <c r="A158" s="13" t="s">
        <v>195</v>
      </c>
      <c r="B158" s="17" t="s">
        <v>196</v>
      </c>
      <c r="C158" s="54">
        <f>SUM(C159,C174,C190)</f>
        <v>141580</v>
      </c>
      <c r="D158" s="54">
        <f>SUM(D159,D174,D190)</f>
        <v>119748.036347</v>
      </c>
      <c r="E158" s="54">
        <f>SUM(E159,E174,E190)</f>
        <v>119748.036347</v>
      </c>
      <c r="F158" s="8">
        <f t="shared" si="66"/>
        <v>0.8457976857395112</v>
      </c>
      <c r="G158" s="8">
        <f t="shared" si="67"/>
        <v>0.8457976857395112</v>
      </c>
      <c r="H158" s="43"/>
      <c r="M158" s="20"/>
      <c r="N158" s="20"/>
      <c r="O158" s="20"/>
      <c r="P158" s="20"/>
      <c r="Q158" s="20"/>
      <c r="R158" s="20"/>
      <c r="S158" s="20"/>
      <c r="T158" s="20"/>
      <c r="U158" s="20"/>
      <c r="V158" s="20"/>
      <c r="W158" s="20"/>
      <c r="X158" s="20" t="str">
        <f t="shared" si="93"/>
        <v xml:space="preserve"> </v>
      </c>
    </row>
    <row r="159" spans="1:24" s="66" customFormat="1" ht="39.950000000000003" customHeight="1">
      <c r="A159" s="29" t="s">
        <v>86</v>
      </c>
      <c r="B159" s="30" t="s">
        <v>87</v>
      </c>
      <c r="C159" s="63">
        <f>SUM(C160,C164,C166,C169)</f>
        <v>44200</v>
      </c>
      <c r="D159" s="63">
        <f>SUM(D160,D164,D166,D169)</f>
        <v>37833.580519999996</v>
      </c>
      <c r="E159" s="63">
        <f>SUM(E160,E164,E166,E169)</f>
        <v>37833.580519999996</v>
      </c>
      <c r="F159" s="8">
        <f t="shared" si="66"/>
        <v>0.85596336018099539</v>
      </c>
      <c r="G159" s="8">
        <f t="shared" si="67"/>
        <v>0.85596336018099539</v>
      </c>
      <c r="H159" s="64"/>
      <c r="I159" s="65"/>
      <c r="J159" s="65"/>
      <c r="K159" s="65"/>
      <c r="L159" s="65"/>
      <c r="M159" s="20"/>
      <c r="N159" s="20"/>
      <c r="O159" s="20"/>
      <c r="P159" s="20"/>
      <c r="Q159" s="20"/>
      <c r="R159" s="20"/>
      <c r="S159" s="20"/>
      <c r="T159" s="20"/>
      <c r="U159" s="20"/>
      <c r="V159" s="20"/>
      <c r="W159" s="20"/>
      <c r="X159" s="20" t="str">
        <f t="shared" si="93"/>
        <v xml:space="preserve"> </v>
      </c>
    </row>
    <row r="160" spans="1:24" s="70" customFormat="1" ht="35.25" customHeight="1">
      <c r="A160" s="35"/>
      <c r="B160" s="67" t="s">
        <v>150</v>
      </c>
      <c r="C160" s="59">
        <f>SUM(C161:C163)</f>
        <v>20500</v>
      </c>
      <c r="D160" s="59">
        <f>SUM(D161:D163)</f>
        <v>14657.583128999999</v>
      </c>
      <c r="E160" s="59">
        <f>SUM(E161:E163)</f>
        <v>14657.583128999999</v>
      </c>
      <c r="F160" s="38">
        <f t="shared" si="66"/>
        <v>0.71500405507317066</v>
      </c>
      <c r="G160" s="38">
        <f t="shared" si="67"/>
        <v>0.71500405507317066</v>
      </c>
      <c r="H160" s="68"/>
      <c r="I160" s="69"/>
      <c r="J160" s="69"/>
      <c r="K160" s="69"/>
      <c r="L160" s="69"/>
      <c r="M160" s="20"/>
      <c r="N160" s="20"/>
      <c r="O160" s="20"/>
      <c r="P160" s="20"/>
      <c r="Q160" s="20"/>
      <c r="R160" s="20"/>
      <c r="S160" s="20"/>
      <c r="T160" s="20"/>
      <c r="U160" s="20"/>
      <c r="V160" s="20"/>
      <c r="W160" s="20"/>
      <c r="X160" s="20" t="str">
        <f t="shared" si="93"/>
        <v xml:space="preserve"> </v>
      </c>
    </row>
    <row r="161" spans="1:24" ht="50.1" customHeight="1">
      <c r="A161" s="5">
        <v>1</v>
      </c>
      <c r="B161" s="71" t="s">
        <v>197</v>
      </c>
      <c r="C161" s="23">
        <v>13000</v>
      </c>
      <c r="D161" s="57">
        <v>10470.661499999998</v>
      </c>
      <c r="E161" s="57">
        <v>10470.661499999998</v>
      </c>
      <c r="F161" s="42">
        <f t="shared" si="66"/>
        <v>0.80543549999999986</v>
      </c>
      <c r="G161" s="42">
        <f t="shared" si="67"/>
        <v>0.80543549999999986</v>
      </c>
      <c r="H161" s="43"/>
      <c r="J161" s="1" t="s">
        <v>89</v>
      </c>
      <c r="L161" s="1" t="s">
        <v>18</v>
      </c>
      <c r="M161" s="20">
        <f>IF(K161="CT",C161,0)</f>
        <v>0</v>
      </c>
      <c r="N161" s="20">
        <f>IF(L161="KCM",C161,0)</f>
        <v>13000</v>
      </c>
      <c r="O161" s="20">
        <f>IF(K161="CT",D161,0)</f>
        <v>0</v>
      </c>
      <c r="P161" s="20">
        <f>IF(L161="KCM",D161,0)</f>
        <v>10470.661499999998</v>
      </c>
      <c r="Q161" s="20">
        <f>IF(K161="CT",E161,0)</f>
        <v>0</v>
      </c>
      <c r="R161" s="20">
        <f>IF(L161="KCM",E161,0)</f>
        <v>10470.661499999998</v>
      </c>
      <c r="S161" s="20" t="str">
        <f>IF(AND(K161="CT",G161=0%),"x"," ")</f>
        <v xml:space="preserve"> </v>
      </c>
      <c r="T161" s="20" t="str">
        <f>IF(AND(K161="CT",0%&lt;G161,G161&lt;30%),"x"," ")</f>
        <v xml:space="preserve"> </v>
      </c>
      <c r="U161" s="20">
        <f>IF(T161="x",C161,0)</f>
        <v>0</v>
      </c>
      <c r="V161" s="20" t="str">
        <f>IF(AND(K161="CT",30%&lt;G161,G161&lt;60%),"x"," ")</f>
        <v xml:space="preserve"> </v>
      </c>
      <c r="W161" s="20">
        <f>IF(V161="x",C161,0)</f>
        <v>0</v>
      </c>
      <c r="X161" s="20" t="str">
        <f t="shared" si="93"/>
        <v xml:space="preserve"> </v>
      </c>
    </row>
    <row r="162" spans="1:24" ht="50.1" customHeight="1">
      <c r="A162" s="5">
        <v>2</v>
      </c>
      <c r="B162" s="71" t="s">
        <v>198</v>
      </c>
      <c r="C162" s="23">
        <v>3000</v>
      </c>
      <c r="D162" s="43"/>
      <c r="E162" s="43"/>
      <c r="F162" s="42">
        <f t="shared" si="66"/>
        <v>0</v>
      </c>
      <c r="G162" s="42">
        <f t="shared" si="67"/>
        <v>0</v>
      </c>
      <c r="H162" s="43"/>
      <c r="J162" s="1" t="s">
        <v>89</v>
      </c>
      <c r="L162" s="1" t="s">
        <v>18</v>
      </c>
      <c r="M162" s="20">
        <f>IF(K162="CT",C162,0)</f>
        <v>0</v>
      </c>
      <c r="N162" s="20">
        <f>IF(L162="KCM",C162,0)</f>
        <v>3000</v>
      </c>
      <c r="O162" s="20">
        <f>IF(K162="CT",D162,0)</f>
        <v>0</v>
      </c>
      <c r="P162" s="20">
        <f>IF(L162="KCM",D162,0)</f>
        <v>0</v>
      </c>
      <c r="Q162" s="20">
        <f>IF(K162="CT",E162,0)</f>
        <v>0</v>
      </c>
      <c r="R162" s="20">
        <f>IF(L162="KCM",E162,0)</f>
        <v>0</v>
      </c>
      <c r="S162" s="20" t="str">
        <f>IF(AND(K162="CT",G162=0%),"x"," ")</f>
        <v xml:space="preserve"> </v>
      </c>
      <c r="T162" s="20" t="str">
        <f>IF(AND(K162="CT",0%&lt;G162,G162&lt;30%),"x"," ")</f>
        <v xml:space="preserve"> </v>
      </c>
      <c r="U162" s="20">
        <f>IF(T162="x",C162,0)</f>
        <v>0</v>
      </c>
      <c r="V162" s="20" t="str">
        <f>IF(AND(K162="CT",30%&lt;G162,G162&lt;60%),"x"," ")</f>
        <v xml:space="preserve"> </v>
      </c>
      <c r="W162" s="20">
        <f>IF(V162="x",C162,0)</f>
        <v>0</v>
      </c>
      <c r="X162" s="20" t="str">
        <f t="shared" si="93"/>
        <v xml:space="preserve"> </v>
      </c>
    </row>
    <row r="163" spans="1:24" ht="50.1" customHeight="1">
      <c r="A163" s="5">
        <v>3</v>
      </c>
      <c r="B163" s="71" t="s">
        <v>199</v>
      </c>
      <c r="C163" s="57">
        <v>4500</v>
      </c>
      <c r="D163" s="57">
        <v>4186.9216289999995</v>
      </c>
      <c r="E163" s="57">
        <v>4186.9216289999995</v>
      </c>
      <c r="F163" s="25">
        <f t="shared" si="66"/>
        <v>0.9304270286666666</v>
      </c>
      <c r="G163" s="25">
        <f t="shared" si="67"/>
        <v>0.9304270286666666</v>
      </c>
      <c r="H163" s="22"/>
      <c r="I163" s="20"/>
      <c r="J163" s="20" t="s">
        <v>89</v>
      </c>
      <c r="K163" s="20"/>
      <c r="L163" s="20" t="s">
        <v>18</v>
      </c>
      <c r="M163" s="20">
        <f>IF(K163="CT",C163,0)</f>
        <v>0</v>
      </c>
      <c r="N163" s="20">
        <f>IF(L163="KCM",C163,0)</f>
        <v>4500</v>
      </c>
      <c r="O163" s="20">
        <f>IF(K163="CT",D163,0)</f>
        <v>0</v>
      </c>
      <c r="P163" s="20">
        <f>IF(L163="KCM",D163,0)</f>
        <v>4186.9216289999995</v>
      </c>
      <c r="Q163" s="20">
        <f>IF(K163="CT",E163,0)</f>
        <v>0</v>
      </c>
      <c r="R163" s="20">
        <f>IF(L163="KCM",E163,0)</f>
        <v>4186.9216289999995</v>
      </c>
      <c r="S163" s="20" t="str">
        <f>IF(AND(K163="CT",G163=0%),"x"," ")</f>
        <v xml:space="preserve"> </v>
      </c>
      <c r="T163" s="20" t="str">
        <f>IF(AND(K163="CT",0%&lt;G163,G163&lt;30%),"x"," ")</f>
        <v xml:space="preserve"> </v>
      </c>
      <c r="U163" s="20">
        <f>IF(T163="x",C163,0)</f>
        <v>0</v>
      </c>
      <c r="V163" s="20" t="str">
        <f>IF(AND(K163="CT",30%&lt;G163,G163&lt;60%),"x"," ")</f>
        <v xml:space="preserve"> </v>
      </c>
      <c r="W163" s="20">
        <f>IF(V163="x",C163,0)</f>
        <v>0</v>
      </c>
      <c r="X163" s="20" t="str">
        <f t="shared" si="93"/>
        <v xml:space="preserve"> </v>
      </c>
    </row>
    <row r="164" spans="1:24" s="70" customFormat="1" ht="30" customHeight="1">
      <c r="A164" s="35"/>
      <c r="B164" s="67" t="s">
        <v>154</v>
      </c>
      <c r="C164" s="59">
        <f>SUM(C165)</f>
        <v>2000</v>
      </c>
      <c r="D164" s="59">
        <f>SUM(D165)</f>
        <v>2000</v>
      </c>
      <c r="E164" s="59">
        <f>SUM(E165)</f>
        <v>2000</v>
      </c>
      <c r="F164" s="77">
        <f t="shared" si="66"/>
        <v>1</v>
      </c>
      <c r="G164" s="77">
        <f t="shared" si="67"/>
        <v>1</v>
      </c>
      <c r="H164" s="68"/>
      <c r="I164" s="69"/>
      <c r="J164" s="69"/>
      <c r="K164" s="69"/>
      <c r="L164" s="69"/>
      <c r="M164" s="20"/>
      <c r="N164" s="20"/>
      <c r="O164" s="20"/>
      <c r="P164" s="20"/>
      <c r="Q164" s="20"/>
      <c r="R164" s="20"/>
      <c r="S164" s="20"/>
      <c r="T164" s="20"/>
      <c r="U164" s="20"/>
      <c r="V164" s="20"/>
      <c r="W164" s="20"/>
      <c r="X164" s="20" t="str">
        <f t="shared" si="93"/>
        <v xml:space="preserve"> </v>
      </c>
    </row>
    <row r="165" spans="1:24" ht="50.1" customHeight="1">
      <c r="A165" s="5">
        <v>1</v>
      </c>
      <c r="B165" s="71" t="s">
        <v>200</v>
      </c>
      <c r="C165" s="57">
        <v>2000</v>
      </c>
      <c r="D165" s="57">
        <v>2000</v>
      </c>
      <c r="E165" s="57">
        <v>2000</v>
      </c>
      <c r="F165" s="42">
        <f t="shared" ref="F165:F228" si="94">D165/C165</f>
        <v>1</v>
      </c>
      <c r="G165" s="42">
        <f t="shared" ref="G165:G228" si="95">E165/C165</f>
        <v>1</v>
      </c>
      <c r="H165" s="22"/>
      <c r="I165" s="20"/>
      <c r="J165" s="20" t="s">
        <v>89</v>
      </c>
      <c r="K165" s="20"/>
      <c r="L165" s="20" t="s">
        <v>18</v>
      </c>
      <c r="M165" s="20">
        <f>IF(K165="CT",C165,0)</f>
        <v>0</v>
      </c>
      <c r="N165" s="20">
        <f>IF(L165="KCM",C165,0)</f>
        <v>2000</v>
      </c>
      <c r="O165" s="20">
        <f>IF(K165="CT",D165,0)</f>
        <v>0</v>
      </c>
      <c r="P165" s="20">
        <f>IF(L165="KCM",D165,0)</f>
        <v>2000</v>
      </c>
      <c r="Q165" s="20">
        <f>IF(K165="CT",E165,0)</f>
        <v>0</v>
      </c>
      <c r="R165" s="20">
        <f>IF(L165="KCM",E165,0)</f>
        <v>2000</v>
      </c>
      <c r="S165" s="20" t="str">
        <f>IF(AND(K165="CT",G165=0%),"x"," ")</f>
        <v xml:space="preserve"> </v>
      </c>
      <c r="T165" s="20" t="str">
        <f>IF(AND(K165="CT",0%&lt;G165,G165&lt;30%),"x"," ")</f>
        <v xml:space="preserve"> </v>
      </c>
      <c r="U165" s="20">
        <f>IF(T165="x",C165,0)</f>
        <v>0</v>
      </c>
      <c r="V165" s="20" t="str">
        <f>IF(AND(K165="CT",30%&lt;G165,G165&lt;60%),"x"," ")</f>
        <v xml:space="preserve"> </v>
      </c>
      <c r="W165" s="20">
        <f>IF(V165="x",C165,0)</f>
        <v>0</v>
      </c>
      <c r="X165" s="20" t="str">
        <f t="shared" si="93"/>
        <v xml:space="preserve"> </v>
      </c>
    </row>
    <row r="166" spans="1:24" s="70" customFormat="1" ht="30" customHeight="1">
      <c r="A166" s="35"/>
      <c r="B166" s="67" t="s">
        <v>163</v>
      </c>
      <c r="C166" s="59">
        <f>SUM(C167:C168)</f>
        <v>4900</v>
      </c>
      <c r="D166" s="59">
        <f>SUM(D167:D168)</f>
        <v>4900</v>
      </c>
      <c r="E166" s="59">
        <f>SUM(E167:E168)</f>
        <v>4900</v>
      </c>
      <c r="F166" s="52">
        <f t="shared" si="94"/>
        <v>1</v>
      </c>
      <c r="G166" s="52">
        <f t="shared" si="95"/>
        <v>1</v>
      </c>
      <c r="H166" s="68"/>
      <c r="I166" s="69"/>
      <c r="J166" s="69"/>
      <c r="K166" s="69"/>
      <c r="L166" s="69"/>
      <c r="M166" s="20"/>
      <c r="N166" s="20"/>
      <c r="O166" s="20"/>
      <c r="P166" s="20"/>
      <c r="Q166" s="20"/>
      <c r="R166" s="20"/>
      <c r="S166" s="20"/>
      <c r="T166" s="20"/>
      <c r="U166" s="20"/>
      <c r="V166" s="20"/>
      <c r="W166" s="20"/>
      <c r="X166" s="20"/>
    </row>
    <row r="167" spans="1:24" ht="50.1" customHeight="1">
      <c r="A167" s="5">
        <f>+A166+1</f>
        <v>1</v>
      </c>
      <c r="B167" s="71" t="s">
        <v>201</v>
      </c>
      <c r="C167" s="57">
        <v>1900</v>
      </c>
      <c r="D167" s="57">
        <v>1900</v>
      </c>
      <c r="E167" s="57">
        <v>1900</v>
      </c>
      <c r="F167" s="42">
        <f t="shared" si="94"/>
        <v>1</v>
      </c>
      <c r="G167" s="42">
        <f t="shared" si="95"/>
        <v>1</v>
      </c>
      <c r="H167" s="22"/>
      <c r="I167" s="20"/>
      <c r="J167" s="20" t="s">
        <v>89</v>
      </c>
      <c r="K167" s="20"/>
      <c r="L167" s="20" t="s">
        <v>18</v>
      </c>
      <c r="M167" s="20">
        <f>IF(K167="CT",C167,0)</f>
        <v>0</v>
      </c>
      <c r="N167" s="20">
        <f>IF(L167="KCM",C167,0)</f>
        <v>1900</v>
      </c>
      <c r="O167" s="20">
        <f>IF(K167="CT",D167,0)</f>
        <v>0</v>
      </c>
      <c r="P167" s="20">
        <f>IF(L167="KCM",D167,0)</f>
        <v>1900</v>
      </c>
      <c r="Q167" s="20">
        <f>IF(K167="CT",E167,0)</f>
        <v>0</v>
      </c>
      <c r="R167" s="20">
        <f>IF(L167="KCM",E167,0)</f>
        <v>1900</v>
      </c>
      <c r="S167" s="20" t="str">
        <f>IF(AND(K167="CT",G167=0%),"x"," ")</f>
        <v xml:space="preserve"> </v>
      </c>
      <c r="T167" s="20" t="str">
        <f>IF(AND(K167="CT",0%&lt;G167,G167&lt;30%),"x"," ")</f>
        <v xml:space="preserve"> </v>
      </c>
      <c r="U167" s="20">
        <f>IF(T167="x",C167,0)</f>
        <v>0</v>
      </c>
      <c r="V167" s="20" t="str">
        <f>IF(AND(K167="CT",30%&lt;G167,G167&lt;60%),"x"," ")</f>
        <v xml:space="preserve"> </v>
      </c>
      <c r="W167" s="20">
        <f>IF(V167="x",C167,0)</f>
        <v>0</v>
      </c>
      <c r="X167" s="20" t="str">
        <f>IF(AND(0%&lt;G167,G167&lt;40%),"x"," ")</f>
        <v xml:space="preserve"> </v>
      </c>
    </row>
    <row r="168" spans="1:24" ht="50.1" customHeight="1">
      <c r="A168" s="5">
        <f>+A167+1</f>
        <v>2</v>
      </c>
      <c r="B168" s="71" t="s">
        <v>202</v>
      </c>
      <c r="C168" s="57">
        <v>3000</v>
      </c>
      <c r="D168" s="57">
        <v>3000</v>
      </c>
      <c r="E168" s="57">
        <v>3000</v>
      </c>
      <c r="F168" s="42">
        <f t="shared" si="94"/>
        <v>1</v>
      </c>
      <c r="G168" s="42">
        <f t="shared" si="95"/>
        <v>1</v>
      </c>
      <c r="H168" s="22"/>
      <c r="I168" s="20"/>
      <c r="J168" s="20" t="s">
        <v>89</v>
      </c>
      <c r="K168" s="20"/>
      <c r="L168" s="20" t="s">
        <v>18</v>
      </c>
      <c r="M168" s="20">
        <f>IF(K168="CT",C168,0)</f>
        <v>0</v>
      </c>
      <c r="N168" s="20">
        <f>IF(L168="KCM",C168,0)</f>
        <v>3000</v>
      </c>
      <c r="O168" s="20">
        <f>IF(K168="CT",D168,0)</f>
        <v>0</v>
      </c>
      <c r="P168" s="20">
        <f>IF(L168="KCM",D168,0)</f>
        <v>3000</v>
      </c>
      <c r="Q168" s="20">
        <f>IF(K168="CT",E168,0)</f>
        <v>0</v>
      </c>
      <c r="R168" s="20">
        <f>IF(L168="KCM",E168,0)</f>
        <v>3000</v>
      </c>
      <c r="S168" s="20" t="str">
        <f>IF(AND(K168="CT",G168=0%),"x"," ")</f>
        <v xml:space="preserve"> </v>
      </c>
      <c r="T168" s="20" t="str">
        <f>IF(AND(K168="CT",0%&lt;G168,G168&lt;30%),"x"," ")</f>
        <v xml:space="preserve"> </v>
      </c>
      <c r="U168" s="20">
        <f>IF(T168="x",C168,0)</f>
        <v>0</v>
      </c>
      <c r="V168" s="20" t="str">
        <f>IF(AND(K168="CT",30%&lt;G168,G168&lt;60%),"x"," ")</f>
        <v xml:space="preserve"> </v>
      </c>
      <c r="W168" s="20">
        <f>IF(V168="x",C168,0)</f>
        <v>0</v>
      </c>
      <c r="X168" s="20" t="str">
        <f>IF(AND(0%&lt;G168,G168&lt;40%),"x"," ")</f>
        <v xml:space="preserve"> </v>
      </c>
    </row>
    <row r="169" spans="1:24" s="70" customFormat="1" ht="30" customHeight="1">
      <c r="A169" s="35"/>
      <c r="B169" s="67" t="s">
        <v>160</v>
      </c>
      <c r="C169" s="59">
        <f>SUM(C170:C173)</f>
        <v>16800</v>
      </c>
      <c r="D169" s="59">
        <f>SUM(D170:D173)</f>
        <v>16275.997390999999</v>
      </c>
      <c r="E169" s="59">
        <f>SUM(E170:E173)</f>
        <v>16275.997390999999</v>
      </c>
      <c r="F169" s="38">
        <f t="shared" si="94"/>
        <v>0.96880936851190469</v>
      </c>
      <c r="G169" s="38">
        <f t="shared" si="95"/>
        <v>0.96880936851190469</v>
      </c>
      <c r="H169" s="68"/>
      <c r="I169" s="69"/>
      <c r="J169" s="69"/>
      <c r="K169" s="69"/>
      <c r="L169" s="69"/>
      <c r="M169" s="20"/>
      <c r="N169" s="20"/>
      <c r="O169" s="20"/>
      <c r="P169" s="20"/>
      <c r="Q169" s="20"/>
      <c r="R169" s="20"/>
      <c r="S169" s="20"/>
      <c r="T169" s="20"/>
      <c r="U169" s="20"/>
      <c r="V169" s="20"/>
      <c r="W169" s="20"/>
      <c r="X169" s="20"/>
    </row>
    <row r="170" spans="1:24" ht="50.1" customHeight="1">
      <c r="A170" s="5">
        <f>+A169+1</f>
        <v>1</v>
      </c>
      <c r="B170" s="71" t="s">
        <v>203</v>
      </c>
      <c r="C170" s="57">
        <v>6500</v>
      </c>
      <c r="D170" s="57">
        <v>6500</v>
      </c>
      <c r="E170" s="57">
        <v>6500</v>
      </c>
      <c r="F170" s="25">
        <f t="shared" si="94"/>
        <v>1</v>
      </c>
      <c r="G170" s="25">
        <f t="shared" si="95"/>
        <v>1</v>
      </c>
      <c r="H170" s="22"/>
      <c r="I170" s="20"/>
      <c r="J170" s="20" t="s">
        <v>89</v>
      </c>
      <c r="K170" s="20"/>
      <c r="L170" s="20" t="s">
        <v>18</v>
      </c>
      <c r="M170" s="20">
        <f>IF(K170="CT",C170,0)</f>
        <v>0</v>
      </c>
      <c r="N170" s="20">
        <f>IF(L170="KCM",C170,0)</f>
        <v>6500</v>
      </c>
      <c r="O170" s="20">
        <f>IF(K170="CT",D170,0)</f>
        <v>0</v>
      </c>
      <c r="P170" s="20">
        <f>IF(L170="KCM",D170,0)</f>
        <v>6500</v>
      </c>
      <c r="Q170" s="20">
        <f>IF(K170="CT",E170,0)</f>
        <v>0</v>
      </c>
      <c r="R170" s="20">
        <f>IF(L170="KCM",E170,0)</f>
        <v>6500</v>
      </c>
      <c r="S170" s="20" t="str">
        <f>IF(AND(K170="CT",G170=0%),"x"," ")</f>
        <v xml:space="preserve"> </v>
      </c>
      <c r="T170" s="20" t="str">
        <f>IF(AND(K170="CT",0%&lt;G170,G170&lt;30%),"x"," ")</f>
        <v xml:space="preserve"> </v>
      </c>
      <c r="U170" s="20">
        <f>IF(T170="x",C170,0)</f>
        <v>0</v>
      </c>
      <c r="V170" s="20" t="str">
        <f>IF(AND(K170="CT",30%&lt;G170,G170&lt;60%),"x"," ")</f>
        <v xml:space="preserve"> </v>
      </c>
      <c r="W170" s="20">
        <f>IF(V170="x",C170,0)</f>
        <v>0</v>
      </c>
      <c r="X170" s="20" t="str">
        <f>IF(AND(0%&lt;G170,G170&lt;40%),"x"," ")</f>
        <v xml:space="preserve"> </v>
      </c>
    </row>
    <row r="171" spans="1:24" ht="50.1" customHeight="1">
      <c r="A171" s="5">
        <f>+A170+1</f>
        <v>2</v>
      </c>
      <c r="B171" s="71" t="s">
        <v>204</v>
      </c>
      <c r="C171" s="57">
        <v>6300</v>
      </c>
      <c r="D171" s="57">
        <v>6300</v>
      </c>
      <c r="E171" s="57">
        <v>6300</v>
      </c>
      <c r="F171" s="25">
        <f t="shared" si="94"/>
        <v>1</v>
      </c>
      <c r="G171" s="25">
        <f t="shared" si="95"/>
        <v>1</v>
      </c>
      <c r="H171" s="22"/>
      <c r="I171" s="20"/>
      <c r="J171" s="20" t="s">
        <v>89</v>
      </c>
      <c r="K171" s="20"/>
      <c r="L171" s="20" t="s">
        <v>18</v>
      </c>
      <c r="M171" s="20">
        <f>IF(K171="CT",C171,0)</f>
        <v>0</v>
      </c>
      <c r="N171" s="20">
        <f>IF(L171="KCM",C171,0)</f>
        <v>6300</v>
      </c>
      <c r="O171" s="20">
        <f>IF(K171="CT",D171,0)</f>
        <v>0</v>
      </c>
      <c r="P171" s="20">
        <f>IF(L171="KCM",D171,0)</f>
        <v>6300</v>
      </c>
      <c r="Q171" s="20">
        <f>IF(K171="CT",E171,0)</f>
        <v>0</v>
      </c>
      <c r="R171" s="20">
        <f>IF(L171="KCM",E171,0)</f>
        <v>6300</v>
      </c>
      <c r="S171" s="20" t="str">
        <f>IF(AND(K171="CT",G171=0%),"x"," ")</f>
        <v xml:space="preserve"> </v>
      </c>
      <c r="T171" s="20" t="str">
        <f>IF(AND(K171="CT",0%&lt;G171,G171&lt;30%),"x"," ")</f>
        <v xml:space="preserve"> </v>
      </c>
      <c r="U171" s="20">
        <f>IF(T171="x",C171,0)</f>
        <v>0</v>
      </c>
      <c r="V171" s="20" t="str">
        <f>IF(AND(K171="CT",30%&lt;G171,G171&lt;60%),"x"," ")</f>
        <v xml:space="preserve"> </v>
      </c>
      <c r="W171" s="20">
        <f>IF(V171="x",C171,0)</f>
        <v>0</v>
      </c>
      <c r="X171" s="20" t="str">
        <f>IF(AND(0%&lt;G171,G171&lt;40%),"x"," ")</f>
        <v xml:space="preserve"> </v>
      </c>
    </row>
    <row r="172" spans="1:24" ht="50.1" customHeight="1">
      <c r="A172" s="5">
        <f>+A171+1</f>
        <v>3</v>
      </c>
      <c r="B172" s="71" t="s">
        <v>205</v>
      </c>
      <c r="C172" s="23">
        <v>1900</v>
      </c>
      <c r="D172" s="57">
        <v>1665.4437910000001</v>
      </c>
      <c r="E172" s="57">
        <v>1665.4437910000001</v>
      </c>
      <c r="F172" s="25">
        <f t="shared" si="94"/>
        <v>0.87654936368421066</v>
      </c>
      <c r="G172" s="25">
        <f t="shared" si="95"/>
        <v>0.87654936368421066</v>
      </c>
      <c r="H172" s="22"/>
      <c r="I172" s="20"/>
      <c r="J172" s="20" t="s">
        <v>89</v>
      </c>
      <c r="K172" s="20"/>
      <c r="L172" s="20" t="s">
        <v>18</v>
      </c>
      <c r="M172" s="20">
        <f>IF(K172="CT",C172,0)</f>
        <v>0</v>
      </c>
      <c r="N172" s="20">
        <f>IF(L172="KCM",C172,0)</f>
        <v>1900</v>
      </c>
      <c r="O172" s="20">
        <f>IF(K172="CT",D172,0)</f>
        <v>0</v>
      </c>
      <c r="P172" s="20">
        <f>IF(L172="KCM",D172,0)</f>
        <v>1665.4437910000001</v>
      </c>
      <c r="Q172" s="20">
        <f>IF(K172="CT",E172,0)</f>
        <v>0</v>
      </c>
      <c r="R172" s="20">
        <f>IF(L172="KCM",E172,0)</f>
        <v>1665.4437910000001</v>
      </c>
      <c r="S172" s="20" t="str">
        <f>IF(AND(K172="CT",G172=0%),"x"," ")</f>
        <v xml:space="preserve"> </v>
      </c>
      <c r="T172" s="20" t="str">
        <f>IF(AND(K172="CT",0%&lt;G172,G172&lt;30%),"x"," ")</f>
        <v xml:space="preserve"> </v>
      </c>
      <c r="U172" s="20">
        <f>IF(T172="x",C172,0)</f>
        <v>0</v>
      </c>
      <c r="V172" s="20" t="str">
        <f>IF(AND(K172="CT",30%&lt;G172,G172&lt;60%),"x"," ")</f>
        <v xml:space="preserve"> </v>
      </c>
      <c r="W172" s="20">
        <f>IF(V172="x",C172,0)</f>
        <v>0</v>
      </c>
      <c r="X172" s="20" t="str">
        <f>IF(AND(0%&lt;G172,G172&lt;40%),"x"," ")</f>
        <v xml:space="preserve"> </v>
      </c>
    </row>
    <row r="173" spans="1:24" ht="50.1" customHeight="1">
      <c r="A173" s="5">
        <f>+A172+1</f>
        <v>4</v>
      </c>
      <c r="B173" s="71" t="s">
        <v>206</v>
      </c>
      <c r="C173" s="57">
        <v>2100</v>
      </c>
      <c r="D173" s="57">
        <v>1810.5536</v>
      </c>
      <c r="E173" s="57">
        <v>1810.5536</v>
      </c>
      <c r="F173" s="25">
        <f t="shared" si="94"/>
        <v>0.86216838095238091</v>
      </c>
      <c r="G173" s="25">
        <f t="shared" si="95"/>
        <v>0.86216838095238091</v>
      </c>
      <c r="H173" s="22"/>
      <c r="I173" s="20"/>
      <c r="J173" s="20" t="s">
        <v>89</v>
      </c>
      <c r="K173" s="20"/>
      <c r="L173" s="20" t="s">
        <v>18</v>
      </c>
      <c r="M173" s="20">
        <f>IF(K173="CT",C173,0)</f>
        <v>0</v>
      </c>
      <c r="N173" s="20">
        <f>IF(L173="KCM",C173,0)</f>
        <v>2100</v>
      </c>
      <c r="O173" s="20">
        <f>IF(K173="CT",D173,0)</f>
        <v>0</v>
      </c>
      <c r="P173" s="20">
        <f>IF(L173="KCM",D173,0)</f>
        <v>1810.5536</v>
      </c>
      <c r="Q173" s="20">
        <f>IF(K173="CT",E173,0)</f>
        <v>0</v>
      </c>
      <c r="R173" s="20">
        <f>IF(L173="KCM",E173,0)</f>
        <v>1810.5536</v>
      </c>
      <c r="S173" s="20" t="str">
        <f>IF(AND(K173="CT",G173=0%),"x"," ")</f>
        <v xml:space="preserve"> </v>
      </c>
      <c r="T173" s="20" t="str">
        <f>IF(AND(K173="CT",0%&lt;G173,G173&lt;30%),"x"," ")</f>
        <v xml:space="preserve"> </v>
      </c>
      <c r="U173" s="20">
        <f>IF(T173="x",C173,0)</f>
        <v>0</v>
      </c>
      <c r="V173" s="20" t="str">
        <f>IF(AND(K173="CT",30%&lt;G173,G173&lt;60%),"x"," ")</f>
        <v xml:space="preserve"> </v>
      </c>
      <c r="W173" s="20">
        <f>IF(V173="x",C173,0)</f>
        <v>0</v>
      </c>
      <c r="X173" s="20" t="str">
        <f>IF(AND(0%&lt;G173,G173&lt;40%),"x"," ")</f>
        <v xml:space="preserve"> </v>
      </c>
    </row>
    <row r="174" spans="1:24" s="66" customFormat="1" ht="39.950000000000003" customHeight="1">
      <c r="A174" s="29" t="s">
        <v>93</v>
      </c>
      <c r="B174" s="30" t="s">
        <v>172</v>
      </c>
      <c r="C174" s="63">
        <f>SUM(C175,C178,C182,C186,C188)</f>
        <v>79700</v>
      </c>
      <c r="D174" s="63">
        <f>SUM(D175,D178,D182,D186,D188)</f>
        <v>64628.910831000001</v>
      </c>
      <c r="E174" s="63">
        <f>SUM(E175,E178,E182,E186,E188)</f>
        <v>64628.910831000001</v>
      </c>
      <c r="F174" s="8">
        <f t="shared" si="94"/>
        <v>0.81090226889585948</v>
      </c>
      <c r="G174" s="8">
        <f t="shared" si="95"/>
        <v>0.81090226889585948</v>
      </c>
      <c r="H174" s="64"/>
      <c r="I174" s="65"/>
      <c r="J174" s="65"/>
      <c r="K174" s="65"/>
      <c r="L174" s="65"/>
      <c r="M174" s="20"/>
      <c r="N174" s="20"/>
      <c r="O174" s="20"/>
      <c r="P174" s="20"/>
      <c r="Q174" s="20"/>
      <c r="R174" s="20"/>
      <c r="S174" s="20"/>
      <c r="T174" s="20"/>
      <c r="U174" s="20"/>
      <c r="V174" s="20"/>
      <c r="W174" s="20"/>
      <c r="X174" s="20"/>
    </row>
    <row r="175" spans="1:24" s="70" customFormat="1" ht="30" customHeight="1">
      <c r="A175" s="35"/>
      <c r="B175" s="67" t="s">
        <v>143</v>
      </c>
      <c r="C175" s="59">
        <f>SUM(C176:C177)</f>
        <v>20800</v>
      </c>
      <c r="D175" s="59">
        <f>SUM(D176:D177)</f>
        <v>20800</v>
      </c>
      <c r="E175" s="59">
        <f>SUM(E176:E177)</f>
        <v>20800</v>
      </c>
      <c r="F175" s="38">
        <f t="shared" si="94"/>
        <v>1</v>
      </c>
      <c r="G175" s="38">
        <f t="shared" si="95"/>
        <v>1</v>
      </c>
      <c r="H175" s="68"/>
      <c r="I175" s="69"/>
      <c r="J175" s="69"/>
      <c r="K175" s="69"/>
      <c r="L175" s="69"/>
      <c r="M175" s="20"/>
      <c r="N175" s="20"/>
      <c r="O175" s="20"/>
      <c r="P175" s="20"/>
      <c r="Q175" s="20"/>
      <c r="R175" s="20"/>
      <c r="S175" s="20"/>
      <c r="T175" s="20"/>
      <c r="U175" s="20"/>
      <c r="V175" s="20"/>
      <c r="W175" s="20"/>
      <c r="X175" s="20"/>
    </row>
    <row r="176" spans="1:24" ht="50.1" customHeight="1">
      <c r="A176" s="5">
        <v>1</v>
      </c>
      <c r="B176" s="71" t="s">
        <v>207</v>
      </c>
      <c r="C176" s="57">
        <v>11400</v>
      </c>
      <c r="D176" s="57">
        <v>11400</v>
      </c>
      <c r="E176" s="57">
        <v>11400</v>
      </c>
      <c r="F176" s="25">
        <f t="shared" si="94"/>
        <v>1</v>
      </c>
      <c r="G176" s="25">
        <f t="shared" si="95"/>
        <v>1</v>
      </c>
      <c r="H176" s="43"/>
      <c r="J176" s="1" t="s">
        <v>174</v>
      </c>
      <c r="L176" s="1" t="s">
        <v>18</v>
      </c>
      <c r="M176" s="20">
        <f>IF(K176="CT",C176,0)</f>
        <v>0</v>
      </c>
      <c r="N176" s="20">
        <f>IF(L176="KCM",C176,0)</f>
        <v>11400</v>
      </c>
      <c r="O176" s="20">
        <f>IF(K176="CT",D176,0)</f>
        <v>0</v>
      </c>
      <c r="P176" s="20">
        <f>IF(L176="KCM",D176,0)</f>
        <v>11400</v>
      </c>
      <c r="Q176" s="20">
        <f>IF(K176="CT",E176,0)</f>
        <v>0</v>
      </c>
      <c r="R176" s="20">
        <f>IF(L176="KCM",E176,0)</f>
        <v>11400</v>
      </c>
      <c r="S176" s="20" t="str">
        <f>IF(AND(K176="CT",G176=0%),"x"," ")</f>
        <v xml:space="preserve"> </v>
      </c>
      <c r="T176" s="20" t="str">
        <f>IF(AND(K176="CT",0%&lt;G176,G176&lt;30%),"x"," ")</f>
        <v xml:space="preserve"> </v>
      </c>
      <c r="U176" s="20">
        <f>IF(T176="x",C176,0)</f>
        <v>0</v>
      </c>
      <c r="V176" s="20" t="str">
        <f>IF(AND(K176="CT",30%&lt;G176,G176&lt;60%),"x"," ")</f>
        <v xml:space="preserve"> </v>
      </c>
      <c r="W176" s="20">
        <f>IF(V176="x",C176,0)</f>
        <v>0</v>
      </c>
      <c r="X176" s="20" t="str">
        <f>IF(AND(0%&lt;G176,G176&lt;40%),"x"," ")</f>
        <v xml:space="preserve"> </v>
      </c>
    </row>
    <row r="177" spans="1:24" ht="50.1" customHeight="1">
      <c r="A177" s="5">
        <v>2</v>
      </c>
      <c r="B177" s="71" t="s">
        <v>208</v>
      </c>
      <c r="C177" s="57">
        <v>9400</v>
      </c>
      <c r="D177" s="57">
        <v>9400</v>
      </c>
      <c r="E177" s="57">
        <v>9400</v>
      </c>
      <c r="F177" s="25">
        <f t="shared" si="94"/>
        <v>1</v>
      </c>
      <c r="G177" s="25">
        <f t="shared" si="95"/>
        <v>1</v>
      </c>
      <c r="H177" s="43"/>
      <c r="J177" s="1" t="s">
        <v>174</v>
      </c>
      <c r="L177" s="1" t="s">
        <v>18</v>
      </c>
      <c r="M177" s="20">
        <f>IF(K177="CT",C177,0)</f>
        <v>0</v>
      </c>
      <c r="N177" s="20">
        <f>IF(L177="KCM",C177,0)</f>
        <v>9400</v>
      </c>
      <c r="O177" s="20">
        <f>IF(K177="CT",D177,0)</f>
        <v>0</v>
      </c>
      <c r="P177" s="20">
        <f>IF(L177="KCM",D177,0)</f>
        <v>9400</v>
      </c>
      <c r="Q177" s="20">
        <f>IF(K177="CT",E177,0)</f>
        <v>0</v>
      </c>
      <c r="R177" s="20">
        <f>IF(L177="KCM",E177,0)</f>
        <v>9400</v>
      </c>
      <c r="S177" s="20" t="str">
        <f>IF(AND(K177="CT",G177=0%),"x"," ")</f>
        <v xml:space="preserve"> </v>
      </c>
      <c r="T177" s="20" t="str">
        <f>IF(AND(K177="CT",0%&lt;G177,G177&lt;30%),"x"," ")</f>
        <v xml:space="preserve"> </v>
      </c>
      <c r="U177" s="20">
        <f>IF(T177="x",C177,0)</f>
        <v>0</v>
      </c>
      <c r="V177" s="20" t="str">
        <f>IF(AND(K177="CT",30%&lt;G177,G177&lt;60%),"x"," ")</f>
        <v xml:space="preserve"> </v>
      </c>
      <c r="W177" s="20">
        <f>IF(V177="x",C177,0)</f>
        <v>0</v>
      </c>
      <c r="X177" s="20" t="str">
        <f>IF(AND(0%&lt;G177,G177&lt;40%),"x"," ")</f>
        <v xml:space="preserve"> </v>
      </c>
    </row>
    <row r="178" spans="1:24" s="70" customFormat="1" ht="30" customHeight="1">
      <c r="A178" s="35"/>
      <c r="B178" s="67" t="s">
        <v>150</v>
      </c>
      <c r="C178" s="59">
        <f>SUM(C179:C181)</f>
        <v>18700</v>
      </c>
      <c r="D178" s="59">
        <f>SUM(D179:D181)</f>
        <v>16837.578999999998</v>
      </c>
      <c r="E178" s="59">
        <f>SUM(E179:E181)</f>
        <v>16837.578999999998</v>
      </c>
      <c r="F178" s="38">
        <f t="shared" si="94"/>
        <v>0.90040529411764691</v>
      </c>
      <c r="G178" s="38">
        <f t="shared" si="95"/>
        <v>0.90040529411764691</v>
      </c>
      <c r="H178" s="68"/>
      <c r="I178" s="69"/>
      <c r="J178" s="69"/>
      <c r="K178" s="69"/>
      <c r="L178" s="69"/>
      <c r="M178" s="20"/>
      <c r="N178" s="20"/>
      <c r="O178" s="20"/>
      <c r="P178" s="20"/>
      <c r="Q178" s="20"/>
      <c r="R178" s="20"/>
      <c r="S178" s="20"/>
      <c r="T178" s="20"/>
      <c r="U178" s="20"/>
      <c r="V178" s="20"/>
      <c r="W178" s="20"/>
      <c r="X178" s="20"/>
    </row>
    <row r="179" spans="1:24" ht="50.1" customHeight="1">
      <c r="A179" s="5">
        <v>1</v>
      </c>
      <c r="B179" s="71" t="s">
        <v>209</v>
      </c>
      <c r="C179" s="57">
        <v>6500</v>
      </c>
      <c r="D179" s="58">
        <v>4637.5789999999997</v>
      </c>
      <c r="E179" s="58">
        <v>4637.5789999999997</v>
      </c>
      <c r="F179" s="25">
        <f t="shared" si="94"/>
        <v>0.71347369230769231</v>
      </c>
      <c r="G179" s="25">
        <f t="shared" si="95"/>
        <v>0.71347369230769231</v>
      </c>
      <c r="H179" s="43"/>
      <c r="J179" s="1" t="s">
        <v>174</v>
      </c>
      <c r="L179" s="1" t="s">
        <v>18</v>
      </c>
      <c r="M179" s="20">
        <f>IF(K179="CT",C179,0)</f>
        <v>0</v>
      </c>
      <c r="N179" s="20">
        <f>IF(L179="KCM",C179,0)</f>
        <v>6500</v>
      </c>
      <c r="O179" s="20">
        <f>IF(K179="CT",D179,0)</f>
        <v>0</v>
      </c>
      <c r="P179" s="20">
        <f>IF(L179="KCM",D179,0)</f>
        <v>4637.5789999999997</v>
      </c>
      <c r="Q179" s="20">
        <f>IF(K179="CT",E179,0)</f>
        <v>0</v>
      </c>
      <c r="R179" s="20">
        <f>IF(L179="KCM",E179,0)</f>
        <v>4637.5789999999997</v>
      </c>
      <c r="S179" s="20" t="str">
        <f>IF(AND(K179="CT",G179=0%),"x"," ")</f>
        <v xml:space="preserve"> </v>
      </c>
      <c r="T179" s="20" t="str">
        <f>IF(AND(K179="CT",0%&lt;G179,G179&lt;30%),"x"," ")</f>
        <v xml:space="preserve"> </v>
      </c>
      <c r="U179" s="20">
        <f>IF(T179="x",C179,0)</f>
        <v>0</v>
      </c>
      <c r="V179" s="20" t="str">
        <f>IF(AND(K179="CT",30%&lt;G179,G179&lt;60%),"x"," ")</f>
        <v xml:space="preserve"> </v>
      </c>
      <c r="W179" s="20">
        <f>IF(V179="x",C179,0)</f>
        <v>0</v>
      </c>
      <c r="X179" s="20" t="str">
        <f>IF(AND(0%&lt;G179,G179&lt;40%),"x"," ")</f>
        <v xml:space="preserve"> </v>
      </c>
    </row>
    <row r="180" spans="1:24" ht="50.1" customHeight="1">
      <c r="A180" s="5">
        <v>2</v>
      </c>
      <c r="B180" s="71" t="s">
        <v>210</v>
      </c>
      <c r="C180" s="57">
        <v>7800</v>
      </c>
      <c r="D180" s="58">
        <v>7800</v>
      </c>
      <c r="E180" s="58">
        <v>7800</v>
      </c>
      <c r="F180" s="42">
        <f t="shared" si="94"/>
        <v>1</v>
      </c>
      <c r="G180" s="42">
        <f t="shared" si="95"/>
        <v>1</v>
      </c>
      <c r="H180" s="43"/>
      <c r="J180" s="1" t="s">
        <v>174</v>
      </c>
      <c r="L180" s="1" t="s">
        <v>18</v>
      </c>
      <c r="M180" s="20">
        <f>IF(K180="CT",C180,0)</f>
        <v>0</v>
      </c>
      <c r="N180" s="20">
        <f>IF(L180="KCM",C180,0)</f>
        <v>7800</v>
      </c>
      <c r="O180" s="20">
        <f>IF(K180="CT",D180,0)</f>
        <v>0</v>
      </c>
      <c r="P180" s="20">
        <f>IF(L180="KCM",D180,0)</f>
        <v>7800</v>
      </c>
      <c r="Q180" s="20">
        <f>IF(K180="CT",E180,0)</f>
        <v>0</v>
      </c>
      <c r="R180" s="20">
        <f>IF(L180="KCM",E180,0)</f>
        <v>7800</v>
      </c>
      <c r="S180" s="20" t="str">
        <f>IF(AND(K180="CT",G180=0%),"x"," ")</f>
        <v xml:space="preserve"> </v>
      </c>
      <c r="T180" s="20" t="str">
        <f>IF(AND(K180="CT",0%&lt;G180,G180&lt;30%),"x"," ")</f>
        <v xml:space="preserve"> </v>
      </c>
      <c r="U180" s="20">
        <f>IF(T180="x",C180,0)</f>
        <v>0</v>
      </c>
      <c r="V180" s="20" t="str">
        <f>IF(AND(K180="CT",30%&lt;G180,G180&lt;60%),"x"," ")</f>
        <v xml:space="preserve"> </v>
      </c>
      <c r="W180" s="20">
        <f>IF(V180="x",C180,0)</f>
        <v>0</v>
      </c>
      <c r="X180" s="20" t="str">
        <f>IF(AND(0%&lt;G180,G180&lt;40%),"x"," ")</f>
        <v xml:space="preserve"> </v>
      </c>
    </row>
    <row r="181" spans="1:24" ht="50.1" customHeight="1">
      <c r="A181" s="5">
        <v>3</v>
      </c>
      <c r="B181" s="71" t="s">
        <v>211</v>
      </c>
      <c r="C181" s="57">
        <v>4400</v>
      </c>
      <c r="D181" s="58">
        <v>4400</v>
      </c>
      <c r="E181" s="58">
        <v>4400</v>
      </c>
      <c r="F181" s="25">
        <f t="shared" si="94"/>
        <v>1</v>
      </c>
      <c r="G181" s="25">
        <f t="shared" si="95"/>
        <v>1</v>
      </c>
      <c r="H181" s="43"/>
      <c r="J181" s="1" t="s">
        <v>174</v>
      </c>
      <c r="L181" s="1" t="s">
        <v>18</v>
      </c>
      <c r="M181" s="20">
        <f>IF(K181="CT",C181,0)</f>
        <v>0</v>
      </c>
      <c r="N181" s="20">
        <f>IF(L181="KCM",C181,0)</f>
        <v>4400</v>
      </c>
      <c r="O181" s="20">
        <f>IF(K181="CT",D181,0)</f>
        <v>0</v>
      </c>
      <c r="P181" s="20">
        <f>IF(L181="KCM",D181,0)</f>
        <v>4400</v>
      </c>
      <c r="Q181" s="20">
        <f>IF(K181="CT",E181,0)</f>
        <v>0</v>
      </c>
      <c r="R181" s="20">
        <f>IF(L181="KCM",E181,0)</f>
        <v>4400</v>
      </c>
      <c r="S181" s="20" t="str">
        <f>IF(AND(K181="CT",G181=0%),"x"," ")</f>
        <v xml:space="preserve"> </v>
      </c>
      <c r="T181" s="20" t="str">
        <f>IF(AND(K181="CT",0%&lt;G181,G181&lt;30%),"x"," ")</f>
        <v xml:space="preserve"> </v>
      </c>
      <c r="U181" s="20">
        <f>IF(T181="x",C181,0)</f>
        <v>0</v>
      </c>
      <c r="V181" s="20" t="str">
        <f>IF(AND(K181="CT",30%&lt;G181,G181&lt;60%),"x"," ")</f>
        <v xml:space="preserve"> </v>
      </c>
      <c r="W181" s="20">
        <f>IF(V181="x",C181,0)</f>
        <v>0</v>
      </c>
      <c r="X181" s="20" t="str">
        <f>IF(AND(0%&lt;G181,G181&lt;40%),"x"," ")</f>
        <v xml:space="preserve"> </v>
      </c>
    </row>
    <row r="182" spans="1:24" s="70" customFormat="1" ht="30" customHeight="1">
      <c r="A182" s="35"/>
      <c r="B182" s="67" t="s">
        <v>154</v>
      </c>
      <c r="C182" s="59">
        <f>SUM(C183:C185)</f>
        <v>24200</v>
      </c>
      <c r="D182" s="59">
        <f>SUM(D183:D185)</f>
        <v>19221.331831</v>
      </c>
      <c r="E182" s="59">
        <f>SUM(E183:E185)</f>
        <v>19221.331831</v>
      </c>
      <c r="F182" s="38">
        <f t="shared" si="94"/>
        <v>0.79426991037190076</v>
      </c>
      <c r="G182" s="38">
        <f t="shared" si="95"/>
        <v>0.79426991037190076</v>
      </c>
      <c r="H182" s="68"/>
      <c r="I182" s="69"/>
      <c r="J182" s="69"/>
      <c r="K182" s="69"/>
      <c r="L182" s="69"/>
      <c r="M182" s="20"/>
      <c r="N182" s="20"/>
      <c r="O182" s="20"/>
      <c r="P182" s="20"/>
      <c r="Q182" s="20"/>
      <c r="R182" s="20"/>
      <c r="S182" s="20"/>
      <c r="T182" s="20"/>
      <c r="U182" s="20"/>
      <c r="V182" s="20"/>
      <c r="W182" s="20"/>
      <c r="X182" s="20"/>
    </row>
    <row r="183" spans="1:24" ht="50.1" customHeight="1">
      <c r="A183" s="5">
        <v>1</v>
      </c>
      <c r="B183" s="71" t="s">
        <v>212</v>
      </c>
      <c r="C183" s="57">
        <v>6200</v>
      </c>
      <c r="D183" s="78">
        <v>5113.2512779999997</v>
      </c>
      <c r="E183" s="78">
        <v>5113.2512779999997</v>
      </c>
      <c r="F183" s="25">
        <f t="shared" si="94"/>
        <v>0.82471794806451604</v>
      </c>
      <c r="G183" s="25">
        <f t="shared" si="95"/>
        <v>0.82471794806451604</v>
      </c>
      <c r="H183" s="43"/>
      <c r="J183" s="1" t="s">
        <v>174</v>
      </c>
      <c r="L183" s="1" t="s">
        <v>18</v>
      </c>
      <c r="M183" s="20">
        <f>IF(K183="CT",C183,0)</f>
        <v>0</v>
      </c>
      <c r="N183" s="20">
        <f>IF(L183="KCM",C183,0)</f>
        <v>6200</v>
      </c>
      <c r="O183" s="20">
        <f>IF(K183="CT",D183,0)</f>
        <v>0</v>
      </c>
      <c r="P183" s="20">
        <f>IF(L183="KCM",D183,0)</f>
        <v>5113.2512779999997</v>
      </c>
      <c r="Q183" s="20">
        <f>IF(K183="CT",E183,0)</f>
        <v>0</v>
      </c>
      <c r="R183" s="20">
        <f>IF(L183="KCM",E183,0)</f>
        <v>5113.2512779999997</v>
      </c>
      <c r="S183" s="20" t="str">
        <f>IF(AND(K183="CT",G183=0%),"x"," ")</f>
        <v xml:space="preserve"> </v>
      </c>
      <c r="T183" s="20" t="str">
        <f>IF(AND(K183="CT",0%&lt;G183,G183&lt;30%),"x"," ")</f>
        <v xml:space="preserve"> </v>
      </c>
      <c r="U183" s="20">
        <f>IF(T183="x",C183,0)</f>
        <v>0</v>
      </c>
      <c r="V183" s="20" t="str">
        <f>IF(AND(K183="CT",30%&lt;G183,G183&lt;60%),"x"," ")</f>
        <v xml:space="preserve"> </v>
      </c>
      <c r="W183" s="20">
        <f>IF(V183="x",C183,0)</f>
        <v>0</v>
      </c>
      <c r="X183" s="20" t="str">
        <f>IF(AND(0%&lt;G183,G183&lt;40%),"x"," ")</f>
        <v xml:space="preserve"> </v>
      </c>
    </row>
    <row r="184" spans="1:24" ht="50.1" customHeight="1">
      <c r="A184" s="5">
        <v>2</v>
      </c>
      <c r="B184" s="71" t="s">
        <v>213</v>
      </c>
      <c r="C184" s="57">
        <v>7200</v>
      </c>
      <c r="D184" s="78">
        <v>6696</v>
      </c>
      <c r="E184" s="78">
        <v>6696</v>
      </c>
      <c r="F184" s="25">
        <f t="shared" si="94"/>
        <v>0.93</v>
      </c>
      <c r="G184" s="25">
        <f t="shared" si="95"/>
        <v>0.93</v>
      </c>
      <c r="H184" s="22"/>
      <c r="I184" s="20"/>
      <c r="J184" s="1" t="s">
        <v>174</v>
      </c>
      <c r="K184" s="20"/>
      <c r="L184" s="20" t="s">
        <v>18</v>
      </c>
      <c r="M184" s="20">
        <f>IF(K184="CT",C184,0)</f>
        <v>0</v>
      </c>
      <c r="N184" s="20">
        <f>IF(L184="KCM",C184,0)</f>
        <v>7200</v>
      </c>
      <c r="O184" s="20">
        <f>IF(K184="CT",D184,0)</f>
        <v>0</v>
      </c>
      <c r="P184" s="20">
        <f>IF(L184="KCM",D184,0)</f>
        <v>6696</v>
      </c>
      <c r="Q184" s="20">
        <f>IF(K184="CT",E184,0)</f>
        <v>0</v>
      </c>
      <c r="R184" s="20">
        <f>IF(L184="KCM",E184,0)</f>
        <v>6696</v>
      </c>
      <c r="S184" s="20" t="str">
        <f>IF(AND(K184="CT",G184=0%),"x"," ")</f>
        <v xml:space="preserve"> </v>
      </c>
      <c r="T184" s="20" t="str">
        <f>IF(AND(K184="CT",0%&lt;G184,G184&lt;30%),"x"," ")</f>
        <v xml:space="preserve"> </v>
      </c>
      <c r="U184" s="20">
        <f>IF(T184="x",C184,0)</f>
        <v>0</v>
      </c>
      <c r="V184" s="20" t="str">
        <f>IF(AND(K184="CT",30%&lt;G184,G184&lt;60%),"x"," ")</f>
        <v xml:space="preserve"> </v>
      </c>
      <c r="W184" s="20">
        <f>IF(V184="x",C184,0)</f>
        <v>0</v>
      </c>
      <c r="X184" s="20" t="str">
        <f>IF(AND(0%&lt;G184,G184&lt;40%),"x"," ")</f>
        <v xml:space="preserve"> </v>
      </c>
    </row>
    <row r="185" spans="1:24" ht="50.1" customHeight="1">
      <c r="A185" s="5">
        <v>3</v>
      </c>
      <c r="B185" s="71" t="s">
        <v>214</v>
      </c>
      <c r="C185" s="57">
        <v>10800</v>
      </c>
      <c r="D185" s="78">
        <v>7412.0805529999998</v>
      </c>
      <c r="E185" s="78">
        <v>7412.0805529999998</v>
      </c>
      <c r="F185" s="25">
        <f t="shared" si="94"/>
        <v>0.68630375490740736</v>
      </c>
      <c r="G185" s="25">
        <f t="shared" si="95"/>
        <v>0.68630375490740736</v>
      </c>
      <c r="H185" s="43"/>
      <c r="J185" s="1" t="s">
        <v>174</v>
      </c>
      <c r="L185" s="1" t="s">
        <v>18</v>
      </c>
      <c r="M185" s="20">
        <f>IF(K185="CT",C185,0)</f>
        <v>0</v>
      </c>
      <c r="N185" s="20">
        <f>IF(L185="KCM",C185,0)</f>
        <v>10800</v>
      </c>
      <c r="O185" s="20">
        <f>IF(K185="CT",D185,0)</f>
        <v>0</v>
      </c>
      <c r="P185" s="20">
        <f>IF(L185="KCM",D185,0)</f>
        <v>7412.0805529999998</v>
      </c>
      <c r="Q185" s="20">
        <f>IF(K185="CT",E185,0)</f>
        <v>0</v>
      </c>
      <c r="R185" s="20">
        <f>IF(L185="KCM",E185,0)</f>
        <v>7412.0805529999998</v>
      </c>
      <c r="S185" s="20" t="str">
        <f>IF(AND(K185="CT",G185=0%),"x"," ")</f>
        <v xml:space="preserve"> </v>
      </c>
      <c r="T185" s="20" t="str">
        <f>IF(AND(K185="CT",0%&lt;G185,G185&lt;30%),"x"," ")</f>
        <v xml:space="preserve"> </v>
      </c>
      <c r="U185" s="20">
        <f>IF(T185="x",C185,0)</f>
        <v>0</v>
      </c>
      <c r="V185" s="20" t="str">
        <f>IF(AND(K185="CT",30%&lt;G185,G185&lt;60%),"x"," ")</f>
        <v xml:space="preserve"> </v>
      </c>
      <c r="W185" s="20">
        <f>IF(V185="x",C185,0)</f>
        <v>0</v>
      </c>
      <c r="X185" s="20" t="str">
        <f>IF(AND(0%&lt;G185,G185&lt;40%),"x"," ")</f>
        <v xml:space="preserve"> </v>
      </c>
    </row>
    <row r="186" spans="1:24" s="70" customFormat="1" ht="30" customHeight="1">
      <c r="A186" s="35"/>
      <c r="B186" s="67" t="s">
        <v>163</v>
      </c>
      <c r="C186" s="59">
        <f>SUM(C187)</f>
        <v>11000</v>
      </c>
      <c r="D186" s="59">
        <f>SUM(D187)</f>
        <v>7770</v>
      </c>
      <c r="E186" s="59">
        <f>SUM(E187)</f>
        <v>7770</v>
      </c>
      <c r="F186" s="38">
        <f t="shared" si="94"/>
        <v>0.70636363636363642</v>
      </c>
      <c r="G186" s="38">
        <f t="shared" si="95"/>
        <v>0.70636363636363642</v>
      </c>
      <c r="H186" s="68"/>
      <c r="I186" s="69"/>
      <c r="J186" s="69"/>
      <c r="K186" s="69"/>
      <c r="L186" s="69"/>
      <c r="M186" s="20"/>
      <c r="N186" s="20"/>
      <c r="O186" s="20"/>
      <c r="P186" s="20"/>
      <c r="Q186" s="20"/>
      <c r="R186" s="20"/>
      <c r="S186" s="20"/>
      <c r="T186" s="20"/>
      <c r="U186" s="20"/>
      <c r="V186" s="20"/>
      <c r="W186" s="20"/>
      <c r="X186" s="20"/>
    </row>
    <row r="187" spans="1:24" ht="50.1" customHeight="1">
      <c r="A187" s="5">
        <v>1</v>
      </c>
      <c r="B187" s="71" t="s">
        <v>215</v>
      </c>
      <c r="C187" s="23">
        <v>11000</v>
      </c>
      <c r="D187" s="78">
        <v>7770</v>
      </c>
      <c r="E187" s="78">
        <v>7770</v>
      </c>
      <c r="F187" s="25">
        <f t="shared" si="94"/>
        <v>0.70636363636363642</v>
      </c>
      <c r="G187" s="25">
        <f t="shared" si="95"/>
        <v>0.70636363636363642</v>
      </c>
      <c r="H187" s="43"/>
      <c r="J187" s="1" t="s">
        <v>174</v>
      </c>
      <c r="L187" s="1" t="s">
        <v>18</v>
      </c>
      <c r="M187" s="20">
        <f>IF(K187="CT",C187,0)</f>
        <v>0</v>
      </c>
      <c r="N187" s="20">
        <f>IF(L187="KCM",C187,0)</f>
        <v>11000</v>
      </c>
      <c r="O187" s="20">
        <f>IF(K187="CT",D187,0)</f>
        <v>0</v>
      </c>
      <c r="P187" s="20">
        <f>IF(L187="KCM",D187,0)</f>
        <v>7770</v>
      </c>
      <c r="Q187" s="20">
        <f>IF(K187="CT",E187,0)</f>
        <v>0</v>
      </c>
      <c r="R187" s="20">
        <f>IF(L187="KCM",E187,0)</f>
        <v>7770</v>
      </c>
      <c r="S187" s="20" t="str">
        <f>IF(AND(K187="CT",G187=0%),"x"," ")</f>
        <v xml:space="preserve"> </v>
      </c>
      <c r="T187" s="20" t="str">
        <f>IF(AND(K187="CT",0%&lt;G187,G187&lt;30%),"x"," ")</f>
        <v xml:space="preserve"> </v>
      </c>
      <c r="U187" s="20">
        <f>IF(T187="x",C187,0)</f>
        <v>0</v>
      </c>
      <c r="V187" s="20" t="str">
        <f>IF(AND(K187="CT",30%&lt;G187,G187&lt;60%),"x"," ")</f>
        <v xml:space="preserve"> </v>
      </c>
      <c r="W187" s="20">
        <f>IF(V187="x",C187,0)</f>
        <v>0</v>
      </c>
      <c r="X187" s="20" t="str">
        <f>IF(AND(0%&lt;G187,G187&lt;40%),"x"," ")</f>
        <v xml:space="preserve"> </v>
      </c>
    </row>
    <row r="188" spans="1:24" s="70" customFormat="1" ht="30" customHeight="1">
      <c r="A188" s="35"/>
      <c r="B188" s="67" t="s">
        <v>160</v>
      </c>
      <c r="C188" s="59">
        <f>SUM(C189)</f>
        <v>5000</v>
      </c>
      <c r="D188" s="59">
        <f t="shared" ref="D188:E188" si="96">SUM(D189)</f>
        <v>0</v>
      </c>
      <c r="E188" s="59">
        <f t="shared" si="96"/>
        <v>0</v>
      </c>
      <c r="F188" s="77">
        <f t="shared" si="94"/>
        <v>0</v>
      </c>
      <c r="G188" s="77">
        <f t="shared" si="95"/>
        <v>0</v>
      </c>
      <c r="H188" s="68"/>
      <c r="I188" s="69"/>
      <c r="J188" s="69"/>
      <c r="K188" s="69"/>
      <c r="L188" s="69"/>
      <c r="M188" s="20"/>
      <c r="N188" s="20"/>
      <c r="O188" s="20"/>
      <c r="P188" s="20"/>
      <c r="Q188" s="20"/>
      <c r="R188" s="20"/>
      <c r="S188" s="20"/>
      <c r="T188" s="20"/>
      <c r="U188" s="20"/>
      <c r="V188" s="20"/>
      <c r="W188" s="20"/>
      <c r="X188" s="20"/>
    </row>
    <row r="189" spans="1:24" ht="50.1" customHeight="1">
      <c r="A189" s="5">
        <v>1</v>
      </c>
      <c r="B189" s="71" t="s">
        <v>216</v>
      </c>
      <c r="C189" s="57">
        <v>5000</v>
      </c>
      <c r="D189" s="43"/>
      <c r="E189" s="43"/>
      <c r="F189" s="25">
        <f t="shared" si="94"/>
        <v>0</v>
      </c>
      <c r="G189" s="25">
        <f t="shared" si="95"/>
        <v>0</v>
      </c>
      <c r="H189" s="43"/>
      <c r="J189" s="1" t="s">
        <v>174</v>
      </c>
      <c r="L189" s="1" t="s">
        <v>18</v>
      </c>
      <c r="M189" s="20">
        <f>IF(K189="CT",C189,0)</f>
        <v>0</v>
      </c>
      <c r="N189" s="20">
        <f>IF(L189="KCM",C189,0)</f>
        <v>5000</v>
      </c>
      <c r="O189" s="20">
        <f>IF(K189="CT",D189,0)</f>
        <v>0</v>
      </c>
      <c r="P189" s="20">
        <f>IF(L189="KCM",D189,0)</f>
        <v>0</v>
      </c>
      <c r="Q189" s="20">
        <f>IF(K189="CT",E189,0)</f>
        <v>0</v>
      </c>
      <c r="R189" s="20">
        <f>IF(L189="KCM",E189,0)</f>
        <v>0</v>
      </c>
      <c r="S189" s="20" t="str">
        <f>IF(AND(K189="CT",G189=0%),"x"," ")</f>
        <v xml:space="preserve"> </v>
      </c>
      <c r="T189" s="20" t="str">
        <f>IF(AND(K189="CT",0%&lt;G189,G189&lt;30%),"x"," ")</f>
        <v xml:space="preserve"> </v>
      </c>
      <c r="U189" s="20">
        <f>IF(T189="x",C189,0)</f>
        <v>0</v>
      </c>
      <c r="V189" s="20" t="str">
        <f>IF(AND(K189="CT",30%&lt;G189,G189&lt;60%),"x"," ")</f>
        <v xml:space="preserve"> </v>
      </c>
      <c r="W189" s="20">
        <f>IF(V189="x",C189,0)</f>
        <v>0</v>
      </c>
      <c r="X189" s="20" t="str">
        <f>IF(AND(0%&lt;G189,G189&lt;40%),"x"," ")</f>
        <v xml:space="preserve"> </v>
      </c>
    </row>
    <row r="190" spans="1:24" s="66" customFormat="1" ht="39.950000000000003" customHeight="1">
      <c r="A190" s="29" t="s">
        <v>99</v>
      </c>
      <c r="B190" s="30" t="s">
        <v>192</v>
      </c>
      <c r="C190" s="63">
        <f>SUM(C191,C193,C196,C199,C202)</f>
        <v>17680</v>
      </c>
      <c r="D190" s="63">
        <f>SUM(D191,D193,D196,D199,D202)</f>
        <v>17285.544996000001</v>
      </c>
      <c r="E190" s="63">
        <f>SUM(E191,E193,E196,E199,E202)</f>
        <v>17285.544996000001</v>
      </c>
      <c r="F190" s="8">
        <f t="shared" si="94"/>
        <v>0.97768919660633491</v>
      </c>
      <c r="G190" s="8">
        <f t="shared" si="95"/>
        <v>0.97768919660633491</v>
      </c>
      <c r="H190" s="64"/>
      <c r="I190" s="65"/>
      <c r="J190" s="65"/>
      <c r="K190" s="65"/>
      <c r="L190" s="65"/>
      <c r="M190" s="20"/>
      <c r="N190" s="20"/>
      <c r="O190" s="20"/>
      <c r="P190" s="20"/>
      <c r="Q190" s="20"/>
      <c r="R190" s="20"/>
      <c r="S190" s="20"/>
      <c r="T190" s="20"/>
      <c r="U190" s="20"/>
      <c r="V190" s="20"/>
      <c r="W190" s="20"/>
      <c r="X190" s="20"/>
    </row>
    <row r="191" spans="1:24" s="70" customFormat="1" ht="39.75" customHeight="1">
      <c r="A191" s="35"/>
      <c r="B191" s="67" t="s">
        <v>143</v>
      </c>
      <c r="C191" s="59">
        <f>SUM(C192)</f>
        <v>3000</v>
      </c>
      <c r="D191" s="59">
        <f>SUM(D192)</f>
        <v>3000</v>
      </c>
      <c r="E191" s="59">
        <f>SUM(E192)</f>
        <v>3000</v>
      </c>
      <c r="F191" s="38">
        <f t="shared" si="94"/>
        <v>1</v>
      </c>
      <c r="G191" s="38">
        <f t="shared" si="95"/>
        <v>1</v>
      </c>
      <c r="H191" s="68"/>
      <c r="I191" s="69"/>
      <c r="J191" s="69"/>
      <c r="K191" s="69"/>
      <c r="L191" s="69"/>
      <c r="M191" s="20"/>
      <c r="N191" s="20"/>
      <c r="O191" s="20"/>
      <c r="P191" s="20"/>
      <c r="Q191" s="20"/>
      <c r="R191" s="20"/>
      <c r="S191" s="20"/>
      <c r="T191" s="20"/>
      <c r="U191" s="20"/>
      <c r="V191" s="20"/>
      <c r="W191" s="20"/>
      <c r="X191" s="20"/>
    </row>
    <row r="192" spans="1:24" ht="50.1" customHeight="1">
      <c r="A192" s="5">
        <v>1</v>
      </c>
      <c r="B192" s="71" t="s">
        <v>217</v>
      </c>
      <c r="C192" s="23">
        <v>3000</v>
      </c>
      <c r="D192" s="57">
        <v>3000</v>
      </c>
      <c r="E192" s="57">
        <v>3000</v>
      </c>
      <c r="F192" s="25">
        <f t="shared" si="94"/>
        <v>1</v>
      </c>
      <c r="G192" s="25">
        <f t="shared" si="95"/>
        <v>1</v>
      </c>
      <c r="H192" s="43"/>
      <c r="J192" s="1" t="s">
        <v>194</v>
      </c>
      <c r="L192" s="1" t="s">
        <v>18</v>
      </c>
      <c r="M192" s="20">
        <f>IF(K192="CT",C192,0)</f>
        <v>0</v>
      </c>
      <c r="N192" s="20">
        <f>IF(L192="KCM",C192,0)</f>
        <v>3000</v>
      </c>
      <c r="O192" s="20">
        <f>IF(K192="CT",D192,0)</f>
        <v>0</v>
      </c>
      <c r="P192" s="20">
        <f>IF(L192="KCM",D192,0)</f>
        <v>3000</v>
      </c>
      <c r="Q192" s="20">
        <f>IF(K192="CT",E192,0)</f>
        <v>0</v>
      </c>
      <c r="R192" s="20">
        <f>IF(L192="KCM",E192,0)</f>
        <v>3000</v>
      </c>
      <c r="S192" s="20" t="str">
        <f>IF(AND(K192="CT",G192=0%),"x"," ")</f>
        <v xml:space="preserve"> </v>
      </c>
      <c r="T192" s="20" t="str">
        <f>IF(AND(K192="CT",0%&lt;G192,G192&lt;30%),"x"," ")</f>
        <v xml:space="preserve"> </v>
      </c>
      <c r="U192" s="20">
        <f>IF(T192="x",C192,0)</f>
        <v>0</v>
      </c>
      <c r="V192" s="20" t="str">
        <f>IF(AND(K192="CT",30%&lt;G192,G192&lt;60%),"x"," ")</f>
        <v xml:space="preserve"> </v>
      </c>
      <c r="W192" s="20">
        <f>IF(V192="x",C192,0)</f>
        <v>0</v>
      </c>
      <c r="X192" s="20" t="str">
        <f>IF(AND(0%&lt;G192,G192&lt;40%),"x"," ")</f>
        <v xml:space="preserve"> </v>
      </c>
    </row>
    <row r="193" spans="1:24" s="70" customFormat="1" ht="39.75" customHeight="1">
      <c r="A193" s="35"/>
      <c r="B193" s="67" t="s">
        <v>150</v>
      </c>
      <c r="C193" s="59">
        <f>SUM(C194:C195)</f>
        <v>4400</v>
      </c>
      <c r="D193" s="59">
        <f>SUM(D194:D195)</f>
        <v>4400</v>
      </c>
      <c r="E193" s="59">
        <f>SUM(E194:E195)</f>
        <v>4400</v>
      </c>
      <c r="F193" s="52">
        <f t="shared" si="94"/>
        <v>1</v>
      </c>
      <c r="G193" s="52">
        <f t="shared" si="95"/>
        <v>1</v>
      </c>
      <c r="H193" s="68"/>
      <c r="I193" s="69"/>
      <c r="J193" s="69"/>
      <c r="K193" s="69"/>
      <c r="L193" s="69"/>
      <c r="M193" s="20"/>
      <c r="N193" s="20"/>
      <c r="O193" s="20"/>
      <c r="P193" s="20"/>
      <c r="Q193" s="20"/>
      <c r="R193" s="20"/>
      <c r="S193" s="20"/>
      <c r="T193" s="20"/>
      <c r="U193" s="20"/>
      <c r="V193" s="20"/>
      <c r="W193" s="20"/>
      <c r="X193" s="20"/>
    </row>
    <row r="194" spans="1:24" ht="50.1" customHeight="1">
      <c r="A194" s="5">
        <v>1</v>
      </c>
      <c r="B194" s="71" t="s">
        <v>218</v>
      </c>
      <c r="C194" s="57">
        <v>2800</v>
      </c>
      <c r="D194" s="57">
        <v>2800</v>
      </c>
      <c r="E194" s="57">
        <v>2800</v>
      </c>
      <c r="F194" s="51">
        <f t="shared" si="94"/>
        <v>1</v>
      </c>
      <c r="G194" s="51">
        <f t="shared" si="95"/>
        <v>1</v>
      </c>
      <c r="H194" s="43"/>
      <c r="J194" s="1" t="s">
        <v>194</v>
      </c>
      <c r="L194" s="1" t="s">
        <v>18</v>
      </c>
      <c r="M194" s="20">
        <f>IF(K194="CT",C194,0)</f>
        <v>0</v>
      </c>
      <c r="N194" s="20">
        <f>IF(L194="KCM",C194,0)</f>
        <v>2800</v>
      </c>
      <c r="O194" s="20">
        <f>IF(K194="CT",D194,0)</f>
        <v>0</v>
      </c>
      <c r="P194" s="20">
        <f>IF(L194="KCM",D194,0)</f>
        <v>2800</v>
      </c>
      <c r="Q194" s="20">
        <f>IF(K194="CT",E194,0)</f>
        <v>0</v>
      </c>
      <c r="R194" s="20">
        <f>IF(L194="KCM",E194,0)</f>
        <v>2800</v>
      </c>
      <c r="S194" s="20" t="str">
        <f>IF(AND(K194="CT",G194=0%),"x"," ")</f>
        <v xml:space="preserve"> </v>
      </c>
      <c r="T194" s="20" t="str">
        <f>IF(AND(K194="CT",0%&lt;G194,G194&lt;30%),"x"," ")</f>
        <v xml:space="preserve"> </v>
      </c>
      <c r="U194" s="20">
        <f>IF(T194="x",C194,0)</f>
        <v>0</v>
      </c>
      <c r="V194" s="20" t="str">
        <f>IF(AND(K194="CT",30%&lt;G194,G194&lt;60%),"x"," ")</f>
        <v xml:space="preserve"> </v>
      </c>
      <c r="W194" s="20">
        <f>IF(V194="x",C194,0)</f>
        <v>0</v>
      </c>
      <c r="X194" s="20" t="str">
        <f>IF(AND(0%&lt;G194,G194&lt;40%),"x"," ")</f>
        <v xml:space="preserve"> </v>
      </c>
    </row>
    <row r="195" spans="1:24" ht="57.75" customHeight="1">
      <c r="A195" s="5">
        <v>2</v>
      </c>
      <c r="B195" s="71" t="s">
        <v>219</v>
      </c>
      <c r="C195" s="57">
        <v>1600</v>
      </c>
      <c r="D195" s="57">
        <v>1600</v>
      </c>
      <c r="E195" s="57">
        <v>1600</v>
      </c>
      <c r="F195" s="42">
        <f t="shared" si="94"/>
        <v>1</v>
      </c>
      <c r="G195" s="42">
        <f t="shared" si="95"/>
        <v>1</v>
      </c>
      <c r="H195" s="43"/>
      <c r="J195" s="1" t="s">
        <v>194</v>
      </c>
      <c r="L195" s="1" t="s">
        <v>18</v>
      </c>
      <c r="M195" s="20">
        <f>IF(K195="CT",C195,0)</f>
        <v>0</v>
      </c>
      <c r="N195" s="20">
        <f>IF(L195="KCM",C195,0)</f>
        <v>1600</v>
      </c>
      <c r="O195" s="20">
        <f>IF(K195="CT",D195,0)</f>
        <v>0</v>
      </c>
      <c r="P195" s="20">
        <f>IF(L195="KCM",D195,0)</f>
        <v>1600</v>
      </c>
      <c r="Q195" s="20">
        <f>IF(K195="CT",E195,0)</f>
        <v>0</v>
      </c>
      <c r="R195" s="20">
        <f>IF(L195="KCM",E195,0)</f>
        <v>1600</v>
      </c>
      <c r="S195" s="20" t="str">
        <f>IF(AND(K195="CT",G195=0%),"x"," ")</f>
        <v xml:space="preserve"> </v>
      </c>
      <c r="T195" s="20" t="str">
        <f>IF(AND(K195="CT",0%&lt;G195,G195&lt;30%),"x"," ")</f>
        <v xml:space="preserve"> </v>
      </c>
      <c r="U195" s="20">
        <f>IF(T195="x",C195,0)</f>
        <v>0</v>
      </c>
      <c r="V195" s="20" t="str">
        <f>IF(AND(K195="CT",30%&lt;G195,G195&lt;60%),"x"," ")</f>
        <v xml:space="preserve"> </v>
      </c>
      <c r="W195" s="20">
        <f>IF(V195="x",C195,0)</f>
        <v>0</v>
      </c>
      <c r="X195" s="20" t="str">
        <f>IF(AND(0%&lt;G195,G195&lt;40%),"x"," ")</f>
        <v xml:space="preserve"> </v>
      </c>
    </row>
    <row r="196" spans="1:24" s="70" customFormat="1" ht="39.75" customHeight="1">
      <c r="A196" s="35"/>
      <c r="B196" s="67" t="s">
        <v>154</v>
      </c>
      <c r="C196" s="59">
        <f>SUM(C197:C198)</f>
        <v>2580</v>
      </c>
      <c r="D196" s="59">
        <f>SUM(D197:D198)</f>
        <v>2330.3449799999999</v>
      </c>
      <c r="E196" s="59">
        <f>SUM(E197:E198)</f>
        <v>2330.3449799999999</v>
      </c>
      <c r="F196" s="38">
        <f t="shared" si="94"/>
        <v>0.90323448837209297</v>
      </c>
      <c r="G196" s="38">
        <f t="shared" si="95"/>
        <v>0.90323448837209297</v>
      </c>
      <c r="H196" s="68"/>
      <c r="I196" s="69"/>
      <c r="J196" s="69"/>
      <c r="K196" s="69"/>
      <c r="L196" s="69"/>
      <c r="M196" s="20"/>
      <c r="N196" s="20"/>
      <c r="O196" s="20"/>
      <c r="P196" s="20"/>
      <c r="Q196" s="20"/>
      <c r="R196" s="20"/>
      <c r="S196" s="20"/>
      <c r="T196" s="20"/>
      <c r="U196" s="20"/>
      <c r="V196" s="20"/>
      <c r="W196" s="20"/>
      <c r="X196" s="20"/>
    </row>
    <row r="197" spans="1:24" ht="50.1" customHeight="1">
      <c r="A197" s="5">
        <v>1</v>
      </c>
      <c r="B197" s="71" t="s">
        <v>220</v>
      </c>
      <c r="C197" s="57">
        <v>1290</v>
      </c>
      <c r="D197" s="57">
        <v>1290</v>
      </c>
      <c r="E197" s="57">
        <v>1290</v>
      </c>
      <c r="F197" s="25">
        <f t="shared" si="94"/>
        <v>1</v>
      </c>
      <c r="G197" s="25">
        <f t="shared" si="95"/>
        <v>1</v>
      </c>
      <c r="H197" s="43"/>
      <c r="J197" s="1" t="s">
        <v>194</v>
      </c>
      <c r="L197" s="1" t="s">
        <v>18</v>
      </c>
      <c r="M197" s="20">
        <f>IF(K197="CT",C197,0)</f>
        <v>0</v>
      </c>
      <c r="N197" s="20">
        <f>IF(L197="KCM",C197,0)</f>
        <v>1290</v>
      </c>
      <c r="O197" s="20">
        <f>IF(K197="CT",D197,0)</f>
        <v>0</v>
      </c>
      <c r="P197" s="20">
        <f>IF(L197="KCM",D197,0)</f>
        <v>1290</v>
      </c>
      <c r="Q197" s="20">
        <f>IF(K197="CT",E197,0)</f>
        <v>0</v>
      </c>
      <c r="R197" s="20">
        <f>IF(L197="KCM",E197,0)</f>
        <v>1290</v>
      </c>
      <c r="S197" s="20" t="str">
        <f>IF(AND(K197="CT",G197=0%),"x"," ")</f>
        <v xml:space="preserve"> </v>
      </c>
      <c r="T197" s="20" t="str">
        <f>IF(AND(K197="CT",0%&lt;G197,G197&lt;30%),"x"," ")</f>
        <v xml:space="preserve"> </v>
      </c>
      <c r="U197" s="20">
        <f>IF(T197="x",C197,0)</f>
        <v>0</v>
      </c>
      <c r="V197" s="20" t="str">
        <f>IF(AND(K197="CT",30%&lt;G197,G197&lt;60%),"x"," ")</f>
        <v xml:space="preserve"> </v>
      </c>
      <c r="W197" s="20">
        <f>IF(V197="x",C197,0)</f>
        <v>0</v>
      </c>
      <c r="X197" s="20" t="str">
        <f>IF(AND(0%&lt;G197,G197&lt;40%),"x"," ")</f>
        <v xml:space="preserve"> </v>
      </c>
    </row>
    <row r="198" spans="1:24" ht="50.1" customHeight="1">
      <c r="A198" s="5">
        <v>2</v>
      </c>
      <c r="B198" s="71" t="s">
        <v>221</v>
      </c>
      <c r="C198" s="57">
        <v>1290</v>
      </c>
      <c r="D198" s="57">
        <v>1040.3449800000001</v>
      </c>
      <c r="E198" s="57">
        <v>1040.3449800000001</v>
      </c>
      <c r="F198" s="79">
        <f t="shared" si="94"/>
        <v>0.80646897674418616</v>
      </c>
      <c r="G198" s="79">
        <f t="shared" si="95"/>
        <v>0.80646897674418616</v>
      </c>
      <c r="H198" s="43"/>
      <c r="J198" s="1" t="s">
        <v>194</v>
      </c>
      <c r="L198" s="1" t="s">
        <v>18</v>
      </c>
      <c r="M198" s="20">
        <f>IF(K198="CT",C198,0)</f>
        <v>0</v>
      </c>
      <c r="N198" s="20">
        <f>IF(L198="KCM",C198,0)</f>
        <v>1290</v>
      </c>
      <c r="O198" s="20">
        <f>IF(K198="CT",D198,0)</f>
        <v>0</v>
      </c>
      <c r="P198" s="20">
        <f>IF(L198="KCM",D198,0)</f>
        <v>1040.3449800000001</v>
      </c>
      <c r="Q198" s="20">
        <f>IF(K198="CT",E198,0)</f>
        <v>0</v>
      </c>
      <c r="R198" s="20">
        <f>IF(L198="KCM",E198,0)</f>
        <v>1040.3449800000001</v>
      </c>
      <c r="S198" s="20" t="str">
        <f>IF(AND(K198="CT",G198=0%),"x"," ")</f>
        <v xml:space="preserve"> </v>
      </c>
      <c r="T198" s="20" t="str">
        <f>IF(AND(K198="CT",0%&lt;G198,G198&lt;30%),"x"," ")</f>
        <v xml:space="preserve"> </v>
      </c>
      <c r="U198" s="20">
        <f>IF(T198="x",C198,0)</f>
        <v>0</v>
      </c>
      <c r="V198" s="20" t="str">
        <f>IF(AND(K198="CT",30%&lt;G198,G198&lt;60%),"x"," ")</f>
        <v xml:space="preserve"> </v>
      </c>
      <c r="W198" s="20">
        <f>IF(V198="x",C198,0)</f>
        <v>0</v>
      </c>
      <c r="X198" s="20" t="str">
        <f>IF(AND(0%&lt;G198,G198&lt;40%),"x"," ")</f>
        <v xml:space="preserve"> </v>
      </c>
    </row>
    <row r="199" spans="1:24" s="70" customFormat="1" ht="39.75" customHeight="1">
      <c r="A199" s="35"/>
      <c r="B199" s="67" t="s">
        <v>163</v>
      </c>
      <c r="C199" s="59">
        <f>SUM(C200:C201)</f>
        <v>5200</v>
      </c>
      <c r="D199" s="59">
        <f>SUM(D200:D201)</f>
        <v>5055.2000160000007</v>
      </c>
      <c r="E199" s="59">
        <f>SUM(E200:E201)</f>
        <v>5055.2000160000007</v>
      </c>
      <c r="F199" s="38">
        <f t="shared" si="94"/>
        <v>0.97215384923076942</v>
      </c>
      <c r="G199" s="38">
        <f t="shared" si="95"/>
        <v>0.97215384923076942</v>
      </c>
      <c r="H199" s="68"/>
      <c r="I199" s="69"/>
      <c r="J199" s="69"/>
      <c r="K199" s="69"/>
      <c r="L199" s="69"/>
      <c r="M199" s="20"/>
      <c r="N199" s="20"/>
      <c r="O199" s="20"/>
      <c r="P199" s="20"/>
      <c r="Q199" s="20"/>
      <c r="R199" s="20"/>
      <c r="S199" s="20"/>
      <c r="T199" s="20"/>
      <c r="U199" s="20"/>
      <c r="V199" s="20"/>
      <c r="W199" s="20"/>
      <c r="X199" s="20"/>
    </row>
    <row r="200" spans="1:24" ht="50.1" customHeight="1">
      <c r="A200" s="5">
        <v>1</v>
      </c>
      <c r="B200" s="71" t="s">
        <v>222</v>
      </c>
      <c r="C200" s="57">
        <v>3600</v>
      </c>
      <c r="D200" s="57">
        <v>3599.9999950000001</v>
      </c>
      <c r="E200" s="57">
        <v>3599.9999950000001</v>
      </c>
      <c r="F200" s="25">
        <f t="shared" si="94"/>
        <v>0.99999999861111111</v>
      </c>
      <c r="G200" s="25">
        <f t="shared" si="95"/>
        <v>0.99999999861111111</v>
      </c>
      <c r="H200" s="22"/>
      <c r="I200" s="20"/>
      <c r="J200" s="20" t="s">
        <v>194</v>
      </c>
      <c r="K200" s="20"/>
      <c r="L200" s="20" t="s">
        <v>18</v>
      </c>
      <c r="M200" s="20">
        <f>IF(K200="CT",C200,0)</f>
        <v>0</v>
      </c>
      <c r="N200" s="20">
        <f>IF(L200="KCM",C200,0)</f>
        <v>3600</v>
      </c>
      <c r="O200" s="20">
        <f>IF(K200="CT",D200,0)</f>
        <v>0</v>
      </c>
      <c r="P200" s="20">
        <f>IF(L200="KCM",D200,0)</f>
        <v>3599.9999950000001</v>
      </c>
      <c r="Q200" s="20">
        <f>IF(K200="CT",E200,0)</f>
        <v>0</v>
      </c>
      <c r="R200" s="20">
        <f>IF(L200="KCM",E200,0)</f>
        <v>3599.9999950000001</v>
      </c>
      <c r="S200" s="20" t="str">
        <f>IF(AND(K200="CT",G200=0%),"x"," ")</f>
        <v xml:space="preserve"> </v>
      </c>
      <c r="T200" s="20" t="str">
        <f>IF(AND(K200="CT",0%&lt;G200,G200&lt;30%),"x"," ")</f>
        <v xml:space="preserve"> </v>
      </c>
      <c r="U200" s="20">
        <f>IF(T200="x",C200,0)</f>
        <v>0</v>
      </c>
      <c r="V200" s="20" t="str">
        <f>IF(AND(K200="CT",30%&lt;G200,G200&lt;60%),"x"," ")</f>
        <v xml:space="preserve"> </v>
      </c>
      <c r="W200" s="20">
        <f>IF(V200="x",C200,0)</f>
        <v>0</v>
      </c>
      <c r="X200" s="20" t="str">
        <f t="shared" ref="X200:X208" si="97">IF(AND(0%&lt;G200,G200&lt;40%),"x"," ")</f>
        <v xml:space="preserve"> </v>
      </c>
    </row>
    <row r="201" spans="1:24" ht="62.25" customHeight="1">
      <c r="A201" s="5">
        <v>2</v>
      </c>
      <c r="B201" s="71" t="s">
        <v>223</v>
      </c>
      <c r="C201" s="23">
        <v>1600</v>
      </c>
      <c r="D201" s="57">
        <v>1455.2000210000001</v>
      </c>
      <c r="E201" s="57">
        <v>1455.2000210000001</v>
      </c>
      <c r="F201" s="79">
        <f t="shared" si="94"/>
        <v>0.90950001312500006</v>
      </c>
      <c r="G201" s="79">
        <f t="shared" si="95"/>
        <v>0.90950001312500006</v>
      </c>
      <c r="H201" s="43"/>
      <c r="J201" s="1" t="s">
        <v>194</v>
      </c>
      <c r="L201" s="1" t="s">
        <v>18</v>
      </c>
      <c r="M201" s="20">
        <f>IF(K201="CT",C201,0)</f>
        <v>0</v>
      </c>
      <c r="N201" s="20">
        <f>IF(L201="KCM",C201,0)</f>
        <v>1600</v>
      </c>
      <c r="O201" s="20">
        <f>IF(K201="CT",D201,0)</f>
        <v>0</v>
      </c>
      <c r="P201" s="20">
        <f>IF(L201="KCM",D201,0)</f>
        <v>1455.2000210000001</v>
      </c>
      <c r="Q201" s="20">
        <f>IF(K201="CT",E201,0)</f>
        <v>0</v>
      </c>
      <c r="R201" s="20">
        <f>IF(L201="KCM",E201,0)</f>
        <v>1455.2000210000001</v>
      </c>
      <c r="S201" s="20" t="str">
        <f>IF(AND(K201="CT",G201=0%),"x"," ")</f>
        <v xml:space="preserve"> </v>
      </c>
      <c r="T201" s="20" t="str">
        <f>IF(AND(K201="CT",0%&lt;G201,G201&lt;30%),"x"," ")</f>
        <v xml:space="preserve"> </v>
      </c>
      <c r="U201" s="20">
        <f>IF(T201="x",C201,0)</f>
        <v>0</v>
      </c>
      <c r="V201" s="20" t="str">
        <f>IF(AND(K201="CT",30%&lt;G201,G201&lt;60%),"x"," ")</f>
        <v xml:space="preserve"> </v>
      </c>
      <c r="W201" s="20">
        <f>IF(V201="x",C201,0)</f>
        <v>0</v>
      </c>
      <c r="X201" s="20" t="str">
        <f t="shared" si="97"/>
        <v xml:space="preserve"> </v>
      </c>
    </row>
    <row r="202" spans="1:24" s="70" customFormat="1" ht="39.75" customHeight="1">
      <c r="A202" s="35"/>
      <c r="B202" s="67" t="s">
        <v>160</v>
      </c>
      <c r="C202" s="59">
        <f>SUM(C203:C204)</f>
        <v>2500</v>
      </c>
      <c r="D202" s="59">
        <f>SUM(D203:D204)</f>
        <v>2500</v>
      </c>
      <c r="E202" s="59">
        <f>SUM(E203:E204)</f>
        <v>2500</v>
      </c>
      <c r="F202" s="52">
        <f t="shared" si="94"/>
        <v>1</v>
      </c>
      <c r="G202" s="52">
        <f t="shared" si="95"/>
        <v>1</v>
      </c>
      <c r="H202" s="68"/>
      <c r="I202" s="69"/>
      <c r="J202" s="69"/>
      <c r="K202" s="69"/>
      <c r="L202" s="69"/>
      <c r="M202" s="20"/>
      <c r="N202" s="20"/>
      <c r="O202" s="20"/>
      <c r="P202" s="20"/>
      <c r="Q202" s="20"/>
      <c r="R202" s="20"/>
      <c r="S202" s="20"/>
      <c r="T202" s="20"/>
      <c r="U202" s="20"/>
      <c r="V202" s="20"/>
      <c r="W202" s="20"/>
      <c r="X202" s="20" t="str">
        <f t="shared" si="97"/>
        <v xml:space="preserve"> </v>
      </c>
    </row>
    <row r="203" spans="1:24" ht="44.25" customHeight="1">
      <c r="A203" s="5">
        <v>1</v>
      </c>
      <c r="B203" s="71" t="s">
        <v>224</v>
      </c>
      <c r="C203" s="57">
        <v>1000</v>
      </c>
      <c r="D203" s="57">
        <v>1000</v>
      </c>
      <c r="E203" s="57">
        <v>1000</v>
      </c>
      <c r="F203" s="42">
        <f t="shared" si="94"/>
        <v>1</v>
      </c>
      <c r="G203" s="42">
        <f t="shared" si="95"/>
        <v>1</v>
      </c>
      <c r="H203" s="43"/>
      <c r="J203" s="1" t="s">
        <v>194</v>
      </c>
      <c r="L203" s="1" t="s">
        <v>18</v>
      </c>
      <c r="M203" s="20">
        <f>IF(K203="CT",C203,0)</f>
        <v>0</v>
      </c>
      <c r="N203" s="20">
        <f>IF(L203="KCM",C203,0)</f>
        <v>1000</v>
      </c>
      <c r="O203" s="20">
        <f>IF(K203="CT",D203,0)</f>
        <v>0</v>
      </c>
      <c r="P203" s="20">
        <f>IF(L203="KCM",D203,0)</f>
        <v>1000</v>
      </c>
      <c r="Q203" s="20">
        <f>IF(K203="CT",E203,0)</f>
        <v>0</v>
      </c>
      <c r="R203" s="20">
        <f>IF(L203="KCM",E203,0)</f>
        <v>1000</v>
      </c>
      <c r="S203" s="20" t="str">
        <f>IF(AND(K203="CT",G203=0%),"x"," ")</f>
        <v xml:space="preserve"> </v>
      </c>
      <c r="T203" s="20" t="str">
        <f>IF(AND(K203="CT",0%&lt;G203,G203&lt;30%),"x"," ")</f>
        <v xml:space="preserve"> </v>
      </c>
      <c r="U203" s="20">
        <f>IF(T203="x",C203,0)</f>
        <v>0</v>
      </c>
      <c r="V203" s="20" t="str">
        <f>IF(AND(K203="CT",30%&lt;G203,G203&lt;60%),"x"," ")</f>
        <v xml:space="preserve"> </v>
      </c>
      <c r="W203" s="20">
        <f>IF(V203="x",C203,0)</f>
        <v>0</v>
      </c>
      <c r="X203" s="20" t="str">
        <f t="shared" si="97"/>
        <v xml:space="preserve"> </v>
      </c>
    </row>
    <row r="204" spans="1:24" ht="52.5" customHeight="1">
      <c r="A204" s="5">
        <v>2</v>
      </c>
      <c r="B204" s="71" t="s">
        <v>225</v>
      </c>
      <c r="C204" s="57">
        <v>1500</v>
      </c>
      <c r="D204" s="57">
        <v>1500</v>
      </c>
      <c r="E204" s="57">
        <v>1500</v>
      </c>
      <c r="F204" s="42">
        <f t="shared" si="94"/>
        <v>1</v>
      </c>
      <c r="G204" s="42">
        <f t="shared" si="95"/>
        <v>1</v>
      </c>
      <c r="H204" s="22"/>
      <c r="I204" s="20"/>
      <c r="J204" s="20" t="s">
        <v>194</v>
      </c>
      <c r="K204" s="20"/>
      <c r="L204" s="20" t="s">
        <v>18</v>
      </c>
      <c r="M204" s="20">
        <f>IF(K204="CT",C204,0)</f>
        <v>0</v>
      </c>
      <c r="N204" s="20">
        <f>IF(L204="KCM",C204,0)</f>
        <v>1500</v>
      </c>
      <c r="O204" s="20">
        <f>IF(K204="CT",D204,0)</f>
        <v>0</v>
      </c>
      <c r="P204" s="20">
        <f>IF(L204="KCM",D204,0)</f>
        <v>1500</v>
      </c>
      <c r="Q204" s="20">
        <f>IF(K204="CT",E204,0)</f>
        <v>0</v>
      </c>
      <c r="R204" s="20">
        <f>IF(L204="KCM",E204,0)</f>
        <v>1500</v>
      </c>
      <c r="S204" s="20" t="str">
        <f>IF(AND(K204="CT",G204=0%),"x"," ")</f>
        <v xml:space="preserve"> </v>
      </c>
      <c r="T204" s="20" t="str">
        <f>IF(AND(K204="CT",0%&lt;G204,G204&lt;30%),"x"," ")</f>
        <v xml:space="preserve"> </v>
      </c>
      <c r="U204" s="20">
        <f>IF(T204="x",C204,0)</f>
        <v>0</v>
      </c>
      <c r="V204" s="20" t="str">
        <f>IF(AND(K204="CT",30%&lt;G204,G204&lt;60%),"x"," ")</f>
        <v xml:space="preserve"> </v>
      </c>
      <c r="W204" s="20">
        <f>IF(V204="x",C204,0)</f>
        <v>0</v>
      </c>
      <c r="X204" s="20" t="str">
        <f t="shared" si="97"/>
        <v xml:space="preserve"> </v>
      </c>
    </row>
    <row r="205" spans="1:24" ht="36" customHeight="1">
      <c r="A205" s="13" t="s">
        <v>82</v>
      </c>
      <c r="B205" s="17" t="s">
        <v>226</v>
      </c>
      <c r="C205" s="54">
        <f>SUM(C206)</f>
        <v>81400</v>
      </c>
      <c r="D205" s="54">
        <f>SUM(D206)</f>
        <v>80899.999999999985</v>
      </c>
      <c r="E205" s="54">
        <f>SUM(E206)</f>
        <v>80899.999999999985</v>
      </c>
      <c r="F205" s="8">
        <f t="shared" si="94"/>
        <v>0.99385749385749367</v>
      </c>
      <c r="G205" s="8">
        <f t="shared" si="95"/>
        <v>0.99385749385749367</v>
      </c>
      <c r="H205" s="43"/>
      <c r="M205" s="20"/>
      <c r="N205" s="20"/>
      <c r="O205" s="20"/>
      <c r="P205" s="20"/>
      <c r="Q205" s="20"/>
      <c r="R205" s="20"/>
      <c r="S205" s="20"/>
      <c r="T205" s="20"/>
      <c r="U205" s="20"/>
      <c r="V205" s="20"/>
      <c r="W205" s="20"/>
      <c r="X205" s="20" t="str">
        <f t="shared" si="97"/>
        <v xml:space="preserve"> </v>
      </c>
    </row>
    <row r="206" spans="1:24" ht="39.75" customHeight="1">
      <c r="A206" s="35" t="s">
        <v>86</v>
      </c>
      <c r="B206" s="36" t="s">
        <v>227</v>
      </c>
      <c r="C206" s="59">
        <f>SUM(C207:C208)</f>
        <v>81400</v>
      </c>
      <c r="D206" s="59">
        <f>SUM(D207:D208)</f>
        <v>80899.999999999985</v>
      </c>
      <c r="E206" s="59">
        <f>SUM(E207:E208)</f>
        <v>80899.999999999985</v>
      </c>
      <c r="F206" s="38">
        <f t="shared" si="94"/>
        <v>0.99385749385749367</v>
      </c>
      <c r="G206" s="38">
        <f t="shared" si="95"/>
        <v>0.99385749385749367</v>
      </c>
      <c r="H206" s="43"/>
      <c r="M206" s="20"/>
      <c r="N206" s="20"/>
      <c r="O206" s="20"/>
      <c r="P206" s="20"/>
      <c r="Q206" s="20"/>
      <c r="R206" s="20"/>
      <c r="S206" s="20"/>
      <c r="T206" s="20"/>
      <c r="U206" s="20"/>
      <c r="V206" s="20"/>
      <c r="W206" s="20"/>
      <c r="X206" s="20" t="str">
        <f t="shared" si="97"/>
        <v xml:space="preserve"> </v>
      </c>
    </row>
    <row r="207" spans="1:24" ht="45" customHeight="1">
      <c r="A207" s="5">
        <v>1</v>
      </c>
      <c r="B207" s="80" t="s">
        <v>228</v>
      </c>
      <c r="C207" s="81">
        <v>80900</v>
      </c>
      <c r="D207" s="57">
        <v>80899.999999999985</v>
      </c>
      <c r="E207" s="57">
        <v>80899.999999999985</v>
      </c>
      <c r="F207" s="25">
        <f t="shared" si="94"/>
        <v>0.99999999999999978</v>
      </c>
      <c r="G207" s="25">
        <f t="shared" si="95"/>
        <v>0.99999999999999978</v>
      </c>
      <c r="H207" s="43"/>
      <c r="J207" s="1" t="s">
        <v>134</v>
      </c>
      <c r="K207" s="1" t="s">
        <v>17</v>
      </c>
      <c r="M207" s="20">
        <f>IF(K207="CT",C207,0)</f>
        <v>80900</v>
      </c>
      <c r="N207" s="20">
        <f>IF(L207="KCM",C207,0)</f>
        <v>0</v>
      </c>
      <c r="O207" s="20">
        <f>IF(K207="CT",D207,0)</f>
        <v>80899.999999999985</v>
      </c>
      <c r="P207" s="20">
        <f>IF(L207="KCM",D207,0)</f>
        <v>0</v>
      </c>
      <c r="Q207" s="20">
        <f>IF(K207="CT",E207,0)</f>
        <v>80899.999999999985</v>
      </c>
      <c r="R207" s="20">
        <f>IF(L207="KCM",E207,0)</f>
        <v>0</v>
      </c>
      <c r="S207" s="20" t="str">
        <f>IF(AND(K207="CT",G207=0%),"x"," ")</f>
        <v xml:space="preserve"> </v>
      </c>
      <c r="T207" s="20" t="str">
        <f>IF(AND(K207="CT",0%&lt;G207,G207&lt;30%),"x"," ")</f>
        <v xml:space="preserve"> </v>
      </c>
      <c r="U207" s="20">
        <f>IF(T207="x",C207,0)</f>
        <v>0</v>
      </c>
      <c r="V207" s="20" t="str">
        <f>IF(AND(K207="CT",30%&lt;G207,G207&lt;60%),"x"," ")</f>
        <v xml:space="preserve"> </v>
      </c>
      <c r="W207" s="20">
        <f>IF(V207="x",C207,0)</f>
        <v>0</v>
      </c>
      <c r="X207" s="20" t="str">
        <f t="shared" si="97"/>
        <v xml:space="preserve"> </v>
      </c>
    </row>
    <row r="208" spans="1:24" ht="57.75" customHeight="1">
      <c r="A208" s="5">
        <v>2</v>
      </c>
      <c r="B208" s="27" t="s">
        <v>229</v>
      </c>
      <c r="C208" s="57">
        <v>500</v>
      </c>
      <c r="D208" s="43"/>
      <c r="E208" s="43"/>
      <c r="F208" s="51">
        <f t="shared" si="94"/>
        <v>0</v>
      </c>
      <c r="G208" s="51">
        <f t="shared" si="95"/>
        <v>0</v>
      </c>
      <c r="H208" s="43"/>
      <c r="J208" s="1" t="s">
        <v>134</v>
      </c>
      <c r="K208" s="1" t="s">
        <v>17</v>
      </c>
      <c r="M208" s="20">
        <f>IF(K208="CT",C208,0)</f>
        <v>500</v>
      </c>
      <c r="N208" s="20">
        <f>IF(L208="KCM",C208,0)</f>
        <v>0</v>
      </c>
      <c r="O208" s="20">
        <f>IF(K208="CT",D208,0)</f>
        <v>0</v>
      </c>
      <c r="P208" s="20">
        <f>IF(L208="KCM",D208,0)</f>
        <v>0</v>
      </c>
      <c r="Q208" s="20">
        <f>IF(K208="CT",E208,0)</f>
        <v>0</v>
      </c>
      <c r="R208" s="20">
        <f>IF(L208="KCM",E208,0)</f>
        <v>0</v>
      </c>
      <c r="S208" s="20" t="str">
        <f>IF(AND(K208="CT",G208=0%),"x"," ")</f>
        <v>x</v>
      </c>
      <c r="T208" s="20" t="str">
        <f>IF(AND(K208="CT",0%&lt;G208,G208&lt;30%),"x"," ")</f>
        <v xml:space="preserve"> </v>
      </c>
      <c r="U208" s="20">
        <f>IF(T208="x",C208,0)</f>
        <v>0</v>
      </c>
      <c r="V208" s="20" t="str">
        <f>IF(AND(K208="CT",30%&lt;G208,G208&lt;60%),"x"," ")</f>
        <v xml:space="preserve"> </v>
      </c>
      <c r="W208" s="20">
        <f>IF(V208="x",C208,0)</f>
        <v>0</v>
      </c>
      <c r="X208" s="20" t="str">
        <f t="shared" si="97"/>
        <v xml:space="preserve"> </v>
      </c>
    </row>
    <row r="209" spans="1:24" ht="36" customHeight="1">
      <c r="A209" s="13" t="s">
        <v>230</v>
      </c>
      <c r="B209" s="17" t="s">
        <v>231</v>
      </c>
      <c r="C209" s="54">
        <f>SUM(C210,C266)</f>
        <v>1072600</v>
      </c>
      <c r="D209" s="54">
        <f>SUM(D210,D266)</f>
        <v>755653.1239730001</v>
      </c>
      <c r="E209" s="54">
        <f>SUM(E210,E266)</f>
        <v>755653.1239730001</v>
      </c>
      <c r="F209" s="8">
        <f t="shared" si="94"/>
        <v>0.70450598915998519</v>
      </c>
      <c r="G209" s="8">
        <f t="shared" si="95"/>
        <v>0.70450598915998519</v>
      </c>
      <c r="H209" s="43"/>
      <c r="M209" s="20"/>
      <c r="N209" s="20"/>
      <c r="O209" s="20"/>
      <c r="P209" s="20"/>
      <c r="Q209" s="20"/>
      <c r="R209" s="20"/>
      <c r="S209" s="20"/>
      <c r="T209" s="20"/>
      <c r="U209" s="20"/>
      <c r="V209" s="20"/>
      <c r="W209" s="20"/>
      <c r="X209" s="20"/>
    </row>
    <row r="210" spans="1:24" ht="36" customHeight="1">
      <c r="A210" s="13" t="s">
        <v>232</v>
      </c>
      <c r="B210" s="17" t="s">
        <v>142</v>
      </c>
      <c r="C210" s="54">
        <f>SUM(C211,C218,C225,C251,C256,C260)</f>
        <v>712922</v>
      </c>
      <c r="D210" s="54">
        <f>SUM(D211,D218,D225,D251,D256,D260)</f>
        <v>574975.16950000008</v>
      </c>
      <c r="E210" s="54">
        <f>SUM(E211,E218,E225,E251,E256,E260)</f>
        <v>574975.16950000008</v>
      </c>
      <c r="F210" s="8">
        <f t="shared" si="94"/>
        <v>0.80650501667784147</v>
      </c>
      <c r="G210" s="8">
        <f t="shared" si="95"/>
        <v>0.80650501667784147</v>
      </c>
      <c r="H210" s="43"/>
      <c r="M210" s="20"/>
      <c r="N210" s="20"/>
      <c r="O210" s="20"/>
      <c r="P210" s="20"/>
      <c r="Q210" s="20"/>
      <c r="R210" s="20"/>
      <c r="S210" s="20"/>
      <c r="T210" s="20"/>
      <c r="U210" s="20"/>
      <c r="V210" s="20"/>
      <c r="W210" s="20"/>
      <c r="X210" s="20"/>
    </row>
    <row r="211" spans="1:24" s="66" customFormat="1" ht="39.950000000000003" customHeight="1">
      <c r="A211" s="45" t="s">
        <v>86</v>
      </c>
      <c r="B211" s="46" t="s">
        <v>87</v>
      </c>
      <c r="C211" s="82">
        <f>SUM(C212:C217)</f>
        <v>29691</v>
      </c>
      <c r="D211" s="82">
        <f>SUM(D212:D217)</f>
        <v>26978.472209</v>
      </c>
      <c r="E211" s="82">
        <f>SUM(E212:E217)</f>
        <v>26978.472209</v>
      </c>
      <c r="F211" s="38">
        <f t="shared" si="94"/>
        <v>0.90864141352598427</v>
      </c>
      <c r="G211" s="38">
        <f t="shared" si="95"/>
        <v>0.90864141352598427</v>
      </c>
      <c r="H211" s="64"/>
      <c r="I211" s="65"/>
      <c r="J211" s="65"/>
      <c r="K211" s="65"/>
      <c r="L211" s="65"/>
      <c r="M211" s="20"/>
      <c r="N211" s="20"/>
      <c r="O211" s="20"/>
      <c r="P211" s="20"/>
      <c r="Q211" s="20"/>
      <c r="R211" s="20"/>
      <c r="S211" s="20"/>
      <c r="T211" s="20"/>
      <c r="U211" s="20"/>
      <c r="V211" s="20"/>
      <c r="W211" s="20"/>
      <c r="X211" s="20"/>
    </row>
    <row r="212" spans="1:24" ht="50.1" customHeight="1">
      <c r="A212" s="5">
        <v>1</v>
      </c>
      <c r="B212" s="27" t="s">
        <v>233</v>
      </c>
      <c r="C212" s="72">
        <v>5000</v>
      </c>
      <c r="D212" s="57">
        <v>5000</v>
      </c>
      <c r="E212" s="57">
        <v>5000</v>
      </c>
      <c r="F212" s="25">
        <f t="shared" si="94"/>
        <v>1</v>
      </c>
      <c r="G212" s="25">
        <f t="shared" si="95"/>
        <v>1</v>
      </c>
      <c r="H212" s="43"/>
      <c r="J212" s="1" t="s">
        <v>89</v>
      </c>
      <c r="K212" s="1" t="s">
        <v>17</v>
      </c>
      <c r="M212" s="20">
        <f t="shared" ref="M212:M217" si="98">IF(K212="CT",C212,0)</f>
        <v>5000</v>
      </c>
      <c r="N212" s="20">
        <f t="shared" ref="N212:N217" si="99">IF(L212="KCM",C212,0)</f>
        <v>0</v>
      </c>
      <c r="O212" s="20">
        <f t="shared" ref="O212:O217" si="100">IF(K212="CT",D212,0)</f>
        <v>5000</v>
      </c>
      <c r="P212" s="20">
        <f t="shared" ref="P212:P217" si="101">IF(L212="KCM",D212,0)</f>
        <v>0</v>
      </c>
      <c r="Q212" s="20">
        <f t="shared" ref="Q212:Q217" si="102">IF(K212="CT",E212,0)</f>
        <v>5000</v>
      </c>
      <c r="R212" s="20">
        <f t="shared" ref="R212:R217" si="103">IF(L212="KCM",E212,0)</f>
        <v>0</v>
      </c>
      <c r="S212" s="20" t="str">
        <f t="shared" ref="S212:S217" si="104">IF(AND(K212="CT",G212=0%),"x"," ")</f>
        <v xml:space="preserve"> </v>
      </c>
      <c r="T212" s="20" t="str">
        <f t="shared" ref="T212:T217" si="105">IF(AND(K212="CT",0%&lt;G212,G212&lt;30%),"x"," ")</f>
        <v xml:space="preserve"> </v>
      </c>
      <c r="U212" s="20">
        <f t="shared" ref="U212:U217" si="106">IF(T212="x",C212,0)</f>
        <v>0</v>
      </c>
      <c r="V212" s="20" t="str">
        <f t="shared" ref="V212:V217" si="107">IF(AND(K212="CT",30%&lt;G212,G212&lt;60%),"x"," ")</f>
        <v xml:space="preserve"> </v>
      </c>
      <c r="W212" s="20">
        <f t="shared" ref="W212:W217" si="108">IF(V212="x",C212,0)</f>
        <v>0</v>
      </c>
      <c r="X212" s="20" t="str">
        <f t="shared" ref="X212:X217" si="109">IF(AND(0%&lt;G212,G212&lt;40%),"x"," ")</f>
        <v xml:space="preserve"> </v>
      </c>
    </row>
    <row r="213" spans="1:24" ht="50.1" customHeight="1">
      <c r="A213" s="5">
        <f>+A212+1</f>
        <v>2</v>
      </c>
      <c r="B213" s="27" t="s">
        <v>234</v>
      </c>
      <c r="C213" s="72">
        <v>79</v>
      </c>
      <c r="D213" s="57">
        <v>78.194999999999993</v>
      </c>
      <c r="E213" s="57">
        <v>78.194999999999993</v>
      </c>
      <c r="F213" s="25">
        <f t="shared" si="94"/>
        <v>0.9898101265822784</v>
      </c>
      <c r="G213" s="25">
        <f t="shared" si="95"/>
        <v>0.9898101265822784</v>
      </c>
      <c r="H213" s="43"/>
      <c r="J213" s="1" t="s">
        <v>89</v>
      </c>
      <c r="K213" s="1" t="s">
        <v>17</v>
      </c>
      <c r="M213" s="20">
        <f t="shared" si="98"/>
        <v>79</v>
      </c>
      <c r="N213" s="20">
        <f t="shared" si="99"/>
        <v>0</v>
      </c>
      <c r="O213" s="20">
        <f t="shared" si="100"/>
        <v>78.194999999999993</v>
      </c>
      <c r="P213" s="20">
        <f t="shared" si="101"/>
        <v>0</v>
      </c>
      <c r="Q213" s="20">
        <f t="shared" si="102"/>
        <v>78.194999999999993</v>
      </c>
      <c r="R213" s="20">
        <f t="shared" si="103"/>
        <v>0</v>
      </c>
      <c r="S213" s="20" t="str">
        <f t="shared" si="104"/>
        <v xml:space="preserve"> </v>
      </c>
      <c r="T213" s="20" t="str">
        <f t="shared" si="105"/>
        <v xml:space="preserve"> </v>
      </c>
      <c r="U213" s="20">
        <f t="shared" si="106"/>
        <v>0</v>
      </c>
      <c r="V213" s="20" t="str">
        <f t="shared" si="107"/>
        <v xml:space="preserve"> </v>
      </c>
      <c r="W213" s="20">
        <f t="shared" si="108"/>
        <v>0</v>
      </c>
      <c r="X213" s="20" t="str">
        <f t="shared" si="109"/>
        <v xml:space="preserve"> </v>
      </c>
    </row>
    <row r="214" spans="1:24" ht="59.25" customHeight="1">
      <c r="A214" s="5">
        <f>+A213+1</f>
        <v>3</v>
      </c>
      <c r="B214" s="27" t="s">
        <v>235</v>
      </c>
      <c r="C214" s="72">
        <v>212</v>
      </c>
      <c r="D214" s="57">
        <v>211.39518200000001</v>
      </c>
      <c r="E214" s="57">
        <v>211.39518200000001</v>
      </c>
      <c r="F214" s="25">
        <f t="shared" si="94"/>
        <v>0.9971470849056604</v>
      </c>
      <c r="G214" s="25">
        <f t="shared" si="95"/>
        <v>0.9971470849056604</v>
      </c>
      <c r="H214" s="43"/>
      <c r="J214" s="1" t="s">
        <v>89</v>
      </c>
      <c r="K214" s="1" t="s">
        <v>17</v>
      </c>
      <c r="M214" s="20">
        <f t="shared" si="98"/>
        <v>212</v>
      </c>
      <c r="N214" s="20">
        <f t="shared" si="99"/>
        <v>0</v>
      </c>
      <c r="O214" s="20">
        <f t="shared" si="100"/>
        <v>211.39518200000001</v>
      </c>
      <c r="P214" s="20">
        <f t="shared" si="101"/>
        <v>0</v>
      </c>
      <c r="Q214" s="20">
        <f t="shared" si="102"/>
        <v>211.39518200000001</v>
      </c>
      <c r="R214" s="20">
        <f t="shared" si="103"/>
        <v>0</v>
      </c>
      <c r="S214" s="20" t="str">
        <f t="shared" si="104"/>
        <v xml:space="preserve"> </v>
      </c>
      <c r="T214" s="20" t="str">
        <f t="shared" si="105"/>
        <v xml:space="preserve"> </v>
      </c>
      <c r="U214" s="20">
        <f t="shared" si="106"/>
        <v>0</v>
      </c>
      <c r="V214" s="20" t="str">
        <f t="shared" si="107"/>
        <v xml:space="preserve"> </v>
      </c>
      <c r="W214" s="20">
        <f t="shared" si="108"/>
        <v>0</v>
      </c>
      <c r="X214" s="20" t="str">
        <f t="shared" si="109"/>
        <v xml:space="preserve"> </v>
      </c>
    </row>
    <row r="215" spans="1:24" ht="43.5" customHeight="1">
      <c r="A215" s="5">
        <f>+A214+1</f>
        <v>4</v>
      </c>
      <c r="B215" s="27" t="s">
        <v>236</v>
      </c>
      <c r="C215" s="72">
        <v>400</v>
      </c>
      <c r="D215" s="57">
        <v>387.72230000000002</v>
      </c>
      <c r="E215" s="57">
        <v>387.72230000000002</v>
      </c>
      <c r="F215" s="25">
        <f t="shared" si="94"/>
        <v>0.96930575000000008</v>
      </c>
      <c r="G215" s="25">
        <f t="shared" si="95"/>
        <v>0.96930575000000008</v>
      </c>
      <c r="H215" s="43"/>
      <c r="J215" s="1" t="s">
        <v>89</v>
      </c>
      <c r="K215" s="1" t="s">
        <v>17</v>
      </c>
      <c r="M215" s="20">
        <f t="shared" si="98"/>
        <v>400</v>
      </c>
      <c r="N215" s="20">
        <f t="shared" si="99"/>
        <v>0</v>
      </c>
      <c r="O215" s="20">
        <f t="shared" si="100"/>
        <v>387.72230000000002</v>
      </c>
      <c r="P215" s="20">
        <f t="shared" si="101"/>
        <v>0</v>
      </c>
      <c r="Q215" s="20">
        <f t="shared" si="102"/>
        <v>387.72230000000002</v>
      </c>
      <c r="R215" s="20">
        <f t="shared" si="103"/>
        <v>0</v>
      </c>
      <c r="S215" s="20" t="str">
        <f t="shared" si="104"/>
        <v xml:space="preserve"> </v>
      </c>
      <c r="T215" s="20" t="str">
        <f t="shared" si="105"/>
        <v xml:space="preserve"> </v>
      </c>
      <c r="U215" s="20">
        <f t="shared" si="106"/>
        <v>0</v>
      </c>
      <c r="V215" s="20" t="str">
        <f t="shared" si="107"/>
        <v xml:space="preserve"> </v>
      </c>
      <c r="W215" s="20">
        <f t="shared" si="108"/>
        <v>0</v>
      </c>
      <c r="X215" s="20" t="str">
        <f t="shared" si="109"/>
        <v xml:space="preserve"> </v>
      </c>
    </row>
    <row r="216" spans="1:24" ht="46.5" customHeight="1">
      <c r="A216" s="5">
        <f>+A215+1</f>
        <v>5</v>
      </c>
      <c r="B216" s="27" t="s">
        <v>237</v>
      </c>
      <c r="C216" s="72">
        <v>15500</v>
      </c>
      <c r="D216" s="57">
        <v>13766.070431</v>
      </c>
      <c r="E216" s="57">
        <v>13766.070431</v>
      </c>
      <c r="F216" s="25">
        <f t="shared" si="94"/>
        <v>0.88813357619354838</v>
      </c>
      <c r="G216" s="25">
        <f t="shared" si="95"/>
        <v>0.88813357619354838</v>
      </c>
      <c r="H216" s="43"/>
      <c r="J216" s="1" t="s">
        <v>89</v>
      </c>
      <c r="K216" s="1" t="s">
        <v>17</v>
      </c>
      <c r="M216" s="20">
        <f t="shared" si="98"/>
        <v>15500</v>
      </c>
      <c r="N216" s="20">
        <f t="shared" si="99"/>
        <v>0</v>
      </c>
      <c r="O216" s="20">
        <f t="shared" si="100"/>
        <v>13766.070431</v>
      </c>
      <c r="P216" s="20">
        <f t="shared" si="101"/>
        <v>0</v>
      </c>
      <c r="Q216" s="20">
        <f t="shared" si="102"/>
        <v>13766.070431</v>
      </c>
      <c r="R216" s="20">
        <f t="shared" si="103"/>
        <v>0</v>
      </c>
      <c r="S216" s="20" t="str">
        <f t="shared" si="104"/>
        <v xml:space="preserve"> </v>
      </c>
      <c r="T216" s="20" t="str">
        <f t="shared" si="105"/>
        <v xml:space="preserve"> </v>
      </c>
      <c r="U216" s="20">
        <f t="shared" si="106"/>
        <v>0</v>
      </c>
      <c r="V216" s="20" t="str">
        <f t="shared" si="107"/>
        <v xml:space="preserve"> </v>
      </c>
      <c r="W216" s="20">
        <f t="shared" si="108"/>
        <v>0</v>
      </c>
      <c r="X216" s="20" t="str">
        <f t="shared" si="109"/>
        <v xml:space="preserve"> </v>
      </c>
    </row>
    <row r="217" spans="1:24" ht="50.1" customHeight="1">
      <c r="A217" s="5">
        <f>+A216+1</f>
        <v>6</v>
      </c>
      <c r="B217" s="27" t="s">
        <v>238</v>
      </c>
      <c r="C217" s="72">
        <v>8500</v>
      </c>
      <c r="D217" s="57">
        <v>7535.0892960000001</v>
      </c>
      <c r="E217" s="57">
        <v>7535.0892960000001</v>
      </c>
      <c r="F217" s="25">
        <f t="shared" si="94"/>
        <v>0.88648109364705885</v>
      </c>
      <c r="G217" s="25">
        <f t="shared" si="95"/>
        <v>0.88648109364705885</v>
      </c>
      <c r="H217" s="43"/>
      <c r="J217" s="1" t="s">
        <v>89</v>
      </c>
      <c r="K217" s="1" t="s">
        <v>17</v>
      </c>
      <c r="M217" s="20">
        <f t="shared" si="98"/>
        <v>8500</v>
      </c>
      <c r="N217" s="20">
        <f t="shared" si="99"/>
        <v>0</v>
      </c>
      <c r="O217" s="20">
        <f t="shared" si="100"/>
        <v>7535.0892960000001</v>
      </c>
      <c r="P217" s="20">
        <f t="shared" si="101"/>
        <v>0</v>
      </c>
      <c r="Q217" s="20">
        <f t="shared" si="102"/>
        <v>7535.0892960000001</v>
      </c>
      <c r="R217" s="20">
        <f t="shared" si="103"/>
        <v>0</v>
      </c>
      <c r="S217" s="20" t="str">
        <f t="shared" si="104"/>
        <v xml:space="preserve"> </v>
      </c>
      <c r="T217" s="20" t="str">
        <f t="shared" si="105"/>
        <v xml:space="preserve"> </v>
      </c>
      <c r="U217" s="20">
        <f t="shared" si="106"/>
        <v>0</v>
      </c>
      <c r="V217" s="20" t="str">
        <f t="shared" si="107"/>
        <v xml:space="preserve"> </v>
      </c>
      <c r="W217" s="20">
        <f t="shared" si="108"/>
        <v>0</v>
      </c>
      <c r="X217" s="20" t="str">
        <f t="shared" si="109"/>
        <v xml:space="preserve"> </v>
      </c>
    </row>
    <row r="218" spans="1:24" s="66" customFormat="1" ht="43.5" customHeight="1">
      <c r="A218" s="45" t="s">
        <v>93</v>
      </c>
      <c r="B218" s="46" t="s">
        <v>239</v>
      </c>
      <c r="C218" s="82">
        <f>SUM(C219:C224)</f>
        <v>139332</v>
      </c>
      <c r="D218" s="82">
        <f>SUM(D219:D224)</f>
        <v>85549.354319999999</v>
      </c>
      <c r="E218" s="82">
        <f>SUM(E219:E224)</f>
        <v>85549.354319999999</v>
      </c>
      <c r="F218" s="38">
        <f t="shared" si="94"/>
        <v>0.61399645680819914</v>
      </c>
      <c r="G218" s="38">
        <f t="shared" si="95"/>
        <v>0.61399645680819914</v>
      </c>
      <c r="H218" s="64"/>
      <c r="I218" s="65"/>
      <c r="J218" s="65"/>
      <c r="K218" s="65"/>
      <c r="L218" s="65"/>
      <c r="M218" s="20"/>
      <c r="N218" s="20"/>
      <c r="O218" s="20"/>
      <c r="P218" s="20"/>
      <c r="Q218" s="20"/>
      <c r="R218" s="20"/>
      <c r="S218" s="20"/>
      <c r="T218" s="20"/>
      <c r="U218" s="20"/>
      <c r="V218" s="20"/>
      <c r="W218" s="20"/>
      <c r="X218" s="20"/>
    </row>
    <row r="219" spans="1:24" ht="50.1" customHeight="1">
      <c r="A219" s="5">
        <v>1</v>
      </c>
      <c r="B219" s="27" t="s">
        <v>240</v>
      </c>
      <c r="C219" s="81">
        <v>58332</v>
      </c>
      <c r="D219" s="83">
        <v>35245.096519999999</v>
      </c>
      <c r="E219" s="83">
        <v>35245.096519999999</v>
      </c>
      <c r="F219" s="25">
        <f t="shared" si="94"/>
        <v>0.60421546526777759</v>
      </c>
      <c r="G219" s="25">
        <f t="shared" si="95"/>
        <v>0.60421546526777759</v>
      </c>
      <c r="H219" s="43"/>
      <c r="J219" s="1" t="s">
        <v>96</v>
      </c>
      <c r="K219" s="1" t="s">
        <v>17</v>
      </c>
      <c r="M219" s="20">
        <f t="shared" ref="M219:M224" si="110">IF(K219="CT",C219,0)</f>
        <v>58332</v>
      </c>
      <c r="N219" s="20">
        <f t="shared" ref="N219:N224" si="111">IF(L219="KCM",C219,0)</f>
        <v>0</v>
      </c>
      <c r="O219" s="20">
        <f t="shared" ref="O219:O224" si="112">IF(K219="CT",D219,0)</f>
        <v>35245.096519999999</v>
      </c>
      <c r="P219" s="20">
        <f t="shared" ref="P219:P224" si="113">IF(L219="KCM",D219,0)</f>
        <v>0</v>
      </c>
      <c r="Q219" s="20">
        <f t="shared" ref="Q219:Q224" si="114">IF(K219="CT",E219,0)</f>
        <v>35245.096519999999</v>
      </c>
      <c r="R219" s="20">
        <f t="shared" ref="R219:R224" si="115">IF(L219="KCM",E219,0)</f>
        <v>0</v>
      </c>
      <c r="S219" s="20" t="str">
        <f t="shared" ref="S219:S224" si="116">IF(AND(K219="CT",G219=0%),"x"," ")</f>
        <v xml:space="preserve"> </v>
      </c>
      <c r="T219" s="20" t="str">
        <f t="shared" ref="T219:T224" si="117">IF(AND(K219="CT",0%&lt;G219,G219&lt;30%),"x"," ")</f>
        <v xml:space="preserve"> </v>
      </c>
      <c r="U219" s="20">
        <f t="shared" ref="U219:U224" si="118">IF(T219="x",C219,0)</f>
        <v>0</v>
      </c>
      <c r="V219" s="20" t="str">
        <f t="shared" ref="V219:V224" si="119">IF(AND(K219="CT",30%&lt;G219,G219&lt;60%),"x"," ")</f>
        <v xml:space="preserve"> </v>
      </c>
      <c r="W219" s="20">
        <f t="shared" ref="W219:W224" si="120">IF(V219="x",C219,0)</f>
        <v>0</v>
      </c>
      <c r="X219" s="20" t="str">
        <f t="shared" ref="X219:X224" si="121">IF(AND(0%&lt;G219,G219&lt;40%),"x"," ")</f>
        <v xml:space="preserve"> </v>
      </c>
    </row>
    <row r="220" spans="1:24" ht="50.1" customHeight="1">
      <c r="A220" s="5">
        <v>2</v>
      </c>
      <c r="B220" s="27" t="s">
        <v>241</v>
      </c>
      <c r="C220" s="72">
        <v>9000</v>
      </c>
      <c r="D220" s="72">
        <v>2829.9476999999997</v>
      </c>
      <c r="E220" s="83">
        <v>2829.9476999999997</v>
      </c>
      <c r="F220" s="25">
        <f t="shared" si="94"/>
        <v>0.31443863333333333</v>
      </c>
      <c r="G220" s="25">
        <f t="shared" si="95"/>
        <v>0.31443863333333333</v>
      </c>
      <c r="H220" s="43"/>
      <c r="J220" s="1" t="s">
        <v>96</v>
      </c>
      <c r="K220" s="1" t="s">
        <v>17</v>
      </c>
      <c r="M220" s="20">
        <f t="shared" si="110"/>
        <v>9000</v>
      </c>
      <c r="N220" s="20">
        <f t="shared" si="111"/>
        <v>0</v>
      </c>
      <c r="O220" s="20">
        <f t="shared" si="112"/>
        <v>2829.9476999999997</v>
      </c>
      <c r="P220" s="20">
        <f t="shared" si="113"/>
        <v>0</v>
      </c>
      <c r="Q220" s="20">
        <f t="shared" si="114"/>
        <v>2829.9476999999997</v>
      </c>
      <c r="R220" s="20">
        <f t="shared" si="115"/>
        <v>0</v>
      </c>
      <c r="S220" s="20" t="str">
        <f t="shared" si="116"/>
        <v xml:space="preserve"> </v>
      </c>
      <c r="T220" s="20" t="str">
        <f t="shared" si="117"/>
        <v xml:space="preserve"> </v>
      </c>
      <c r="U220" s="20">
        <f t="shared" si="118"/>
        <v>0</v>
      </c>
      <c r="V220" s="20" t="str">
        <f t="shared" si="119"/>
        <v>x</v>
      </c>
      <c r="W220" s="20">
        <f t="shared" si="120"/>
        <v>9000</v>
      </c>
      <c r="X220" s="20" t="str">
        <f t="shared" si="121"/>
        <v>x</v>
      </c>
    </row>
    <row r="221" spans="1:24" ht="50.1" customHeight="1">
      <c r="A221" s="5">
        <v>3</v>
      </c>
      <c r="B221" s="27" t="s">
        <v>242</v>
      </c>
      <c r="C221" s="72">
        <v>45000</v>
      </c>
      <c r="D221" s="83">
        <v>30277.831356000002</v>
      </c>
      <c r="E221" s="83">
        <v>30277.831356000002</v>
      </c>
      <c r="F221" s="25">
        <f t="shared" si="94"/>
        <v>0.67284069680000003</v>
      </c>
      <c r="G221" s="25">
        <f t="shared" si="95"/>
        <v>0.67284069680000003</v>
      </c>
      <c r="H221" s="43"/>
      <c r="J221" s="1" t="s">
        <v>96</v>
      </c>
      <c r="K221" s="1" t="s">
        <v>17</v>
      </c>
      <c r="M221" s="20">
        <f t="shared" si="110"/>
        <v>45000</v>
      </c>
      <c r="N221" s="20">
        <f t="shared" si="111"/>
        <v>0</v>
      </c>
      <c r="O221" s="20">
        <f t="shared" si="112"/>
        <v>30277.831356000002</v>
      </c>
      <c r="P221" s="20">
        <f t="shared" si="113"/>
        <v>0</v>
      </c>
      <c r="Q221" s="20">
        <f t="shared" si="114"/>
        <v>30277.831356000002</v>
      </c>
      <c r="R221" s="20">
        <f t="shared" si="115"/>
        <v>0</v>
      </c>
      <c r="S221" s="20" t="str">
        <f t="shared" si="116"/>
        <v xml:space="preserve"> </v>
      </c>
      <c r="T221" s="20" t="str">
        <f t="shared" si="117"/>
        <v xml:space="preserve"> </v>
      </c>
      <c r="U221" s="20">
        <f t="shared" si="118"/>
        <v>0</v>
      </c>
      <c r="V221" s="20" t="str">
        <f t="shared" si="119"/>
        <v xml:space="preserve"> </v>
      </c>
      <c r="W221" s="20">
        <f t="shared" si="120"/>
        <v>0</v>
      </c>
      <c r="X221" s="20" t="str">
        <f t="shared" si="121"/>
        <v xml:space="preserve"> </v>
      </c>
    </row>
    <row r="222" spans="1:24" ht="50.1" customHeight="1">
      <c r="A222" s="5">
        <v>4</v>
      </c>
      <c r="B222" s="27" t="s">
        <v>243</v>
      </c>
      <c r="C222" s="72">
        <v>3500</v>
      </c>
      <c r="D222" s="72">
        <v>1636.508566</v>
      </c>
      <c r="E222" s="83">
        <v>1636.508566</v>
      </c>
      <c r="F222" s="25">
        <f t="shared" si="94"/>
        <v>0.467573876</v>
      </c>
      <c r="G222" s="25">
        <f t="shared" si="95"/>
        <v>0.467573876</v>
      </c>
      <c r="H222" s="43"/>
      <c r="J222" s="1" t="s">
        <v>96</v>
      </c>
      <c r="K222" s="1" t="s">
        <v>17</v>
      </c>
      <c r="M222" s="20">
        <f t="shared" si="110"/>
        <v>3500</v>
      </c>
      <c r="N222" s="20">
        <f t="shared" si="111"/>
        <v>0</v>
      </c>
      <c r="O222" s="20">
        <f t="shared" si="112"/>
        <v>1636.508566</v>
      </c>
      <c r="P222" s="20">
        <f t="shared" si="113"/>
        <v>0</v>
      </c>
      <c r="Q222" s="20">
        <f t="shared" si="114"/>
        <v>1636.508566</v>
      </c>
      <c r="R222" s="20">
        <f t="shared" si="115"/>
        <v>0</v>
      </c>
      <c r="S222" s="20" t="str">
        <f t="shared" si="116"/>
        <v xml:space="preserve"> </v>
      </c>
      <c r="T222" s="20" t="str">
        <f t="shared" si="117"/>
        <v xml:space="preserve"> </v>
      </c>
      <c r="U222" s="20">
        <f t="shared" si="118"/>
        <v>0</v>
      </c>
      <c r="V222" s="20" t="str">
        <f t="shared" si="119"/>
        <v>x</v>
      </c>
      <c r="W222" s="20">
        <f t="shared" si="120"/>
        <v>3500</v>
      </c>
      <c r="X222" s="20" t="str">
        <f t="shared" si="121"/>
        <v xml:space="preserve"> </v>
      </c>
    </row>
    <row r="223" spans="1:24" ht="50.1" customHeight="1">
      <c r="A223" s="5">
        <v>5</v>
      </c>
      <c r="B223" s="27" t="s">
        <v>244</v>
      </c>
      <c r="C223" s="72">
        <v>6500</v>
      </c>
      <c r="D223" s="83">
        <v>2915.7060659999997</v>
      </c>
      <c r="E223" s="83">
        <v>2915.7060659999997</v>
      </c>
      <c r="F223" s="25">
        <f t="shared" si="94"/>
        <v>0.44857016399999994</v>
      </c>
      <c r="G223" s="25">
        <f t="shared" si="95"/>
        <v>0.44857016399999994</v>
      </c>
      <c r="H223" s="43"/>
      <c r="J223" s="1" t="s">
        <v>96</v>
      </c>
      <c r="K223" s="1" t="s">
        <v>17</v>
      </c>
      <c r="M223" s="20">
        <f t="shared" si="110"/>
        <v>6500</v>
      </c>
      <c r="N223" s="20">
        <f t="shared" si="111"/>
        <v>0</v>
      </c>
      <c r="O223" s="20">
        <f t="shared" si="112"/>
        <v>2915.7060659999997</v>
      </c>
      <c r="P223" s="20">
        <f t="shared" si="113"/>
        <v>0</v>
      </c>
      <c r="Q223" s="20">
        <f t="shared" si="114"/>
        <v>2915.7060659999997</v>
      </c>
      <c r="R223" s="20">
        <f t="shared" si="115"/>
        <v>0</v>
      </c>
      <c r="S223" s="20" t="str">
        <f t="shared" si="116"/>
        <v xml:space="preserve"> </v>
      </c>
      <c r="T223" s="20" t="str">
        <f t="shared" si="117"/>
        <v xml:space="preserve"> </v>
      </c>
      <c r="U223" s="20">
        <f t="shared" si="118"/>
        <v>0</v>
      </c>
      <c r="V223" s="20" t="str">
        <f t="shared" si="119"/>
        <v>x</v>
      </c>
      <c r="W223" s="20">
        <f t="shared" si="120"/>
        <v>6500</v>
      </c>
      <c r="X223" s="20" t="str">
        <f t="shared" si="121"/>
        <v xml:space="preserve"> </v>
      </c>
    </row>
    <row r="224" spans="1:24" ht="50.1" customHeight="1">
      <c r="A224" s="5">
        <v>6</v>
      </c>
      <c r="B224" s="27" t="s">
        <v>245</v>
      </c>
      <c r="C224" s="72">
        <v>17000</v>
      </c>
      <c r="D224" s="72">
        <v>12644.264112000001</v>
      </c>
      <c r="E224" s="72">
        <v>12644.264112000001</v>
      </c>
      <c r="F224" s="42">
        <f t="shared" si="94"/>
        <v>0.74378024188235303</v>
      </c>
      <c r="G224" s="42">
        <f t="shared" si="95"/>
        <v>0.74378024188235303</v>
      </c>
      <c r="H224" s="43"/>
      <c r="J224" s="1" t="s">
        <v>96</v>
      </c>
      <c r="K224" s="1" t="s">
        <v>17</v>
      </c>
      <c r="M224" s="20">
        <f t="shared" si="110"/>
        <v>17000</v>
      </c>
      <c r="N224" s="20">
        <f t="shared" si="111"/>
        <v>0</v>
      </c>
      <c r="O224" s="20">
        <f t="shared" si="112"/>
        <v>12644.264112000001</v>
      </c>
      <c r="P224" s="20">
        <f t="shared" si="113"/>
        <v>0</v>
      </c>
      <c r="Q224" s="20">
        <f t="shared" si="114"/>
        <v>12644.264112000001</v>
      </c>
      <c r="R224" s="20">
        <f t="shared" si="115"/>
        <v>0</v>
      </c>
      <c r="S224" s="20" t="str">
        <f t="shared" si="116"/>
        <v xml:space="preserve"> </v>
      </c>
      <c r="T224" s="20" t="str">
        <f t="shared" si="117"/>
        <v xml:space="preserve"> </v>
      </c>
      <c r="U224" s="20">
        <f t="shared" si="118"/>
        <v>0</v>
      </c>
      <c r="V224" s="20" t="str">
        <f t="shared" si="119"/>
        <v xml:space="preserve"> </v>
      </c>
      <c r="W224" s="20">
        <f t="shared" si="120"/>
        <v>0</v>
      </c>
      <c r="X224" s="20" t="str">
        <f t="shared" si="121"/>
        <v xml:space="preserve"> </v>
      </c>
    </row>
    <row r="225" spans="1:24" s="66" customFormat="1" ht="39.950000000000003" customHeight="1">
      <c r="A225" s="45" t="s">
        <v>99</v>
      </c>
      <c r="B225" s="46" t="s">
        <v>246</v>
      </c>
      <c r="C225" s="82">
        <f>SUM(C226:C250)</f>
        <v>207899</v>
      </c>
      <c r="D225" s="82">
        <f>SUM(D226:D250)</f>
        <v>184528.04345900004</v>
      </c>
      <c r="E225" s="82">
        <f>SUM(E226:E250)</f>
        <v>184528.04345900004</v>
      </c>
      <c r="F225" s="38">
        <f t="shared" si="94"/>
        <v>0.8875850459069069</v>
      </c>
      <c r="G225" s="38">
        <f t="shared" si="95"/>
        <v>0.8875850459069069</v>
      </c>
      <c r="H225" s="64"/>
      <c r="I225" s="65"/>
      <c r="J225" s="65"/>
      <c r="K225" s="65"/>
      <c r="L225" s="65"/>
      <c r="M225" s="20"/>
      <c r="N225" s="20"/>
      <c r="O225" s="20"/>
      <c r="P225" s="20"/>
      <c r="Q225" s="20"/>
      <c r="R225" s="20"/>
      <c r="S225" s="20"/>
      <c r="T225" s="20"/>
      <c r="U225" s="20"/>
      <c r="V225" s="20"/>
      <c r="W225" s="20"/>
      <c r="X225" s="20"/>
    </row>
    <row r="226" spans="1:24" ht="40.5" customHeight="1">
      <c r="A226" s="5">
        <v>1</v>
      </c>
      <c r="B226" s="27" t="s">
        <v>247</v>
      </c>
      <c r="C226" s="72">
        <v>8800</v>
      </c>
      <c r="D226" s="57">
        <v>8207.8940299999995</v>
      </c>
      <c r="E226" s="57">
        <v>8207.8940299999995</v>
      </c>
      <c r="F226" s="25">
        <f t="shared" si="94"/>
        <v>0.93271523068181816</v>
      </c>
      <c r="G226" s="25">
        <f t="shared" si="95"/>
        <v>0.93271523068181816</v>
      </c>
      <c r="H226" s="43"/>
      <c r="J226" s="1" t="s">
        <v>174</v>
      </c>
      <c r="K226" s="1" t="s">
        <v>17</v>
      </c>
      <c r="M226" s="20">
        <f t="shared" ref="M226:M250" si="122">IF(K226="CT",C226,0)</f>
        <v>8800</v>
      </c>
      <c r="N226" s="20">
        <f t="shared" ref="N226:N250" si="123">IF(L226="KCM",C226,0)</f>
        <v>0</v>
      </c>
      <c r="O226" s="20">
        <f t="shared" ref="O226:O250" si="124">IF(K226="CT",D226,0)</f>
        <v>8207.8940299999995</v>
      </c>
      <c r="P226" s="20">
        <f t="shared" ref="P226:P250" si="125">IF(L226="KCM",D226,0)</f>
        <v>0</v>
      </c>
      <c r="Q226" s="20">
        <f t="shared" ref="Q226:Q250" si="126">IF(K226="CT",E226,0)</f>
        <v>8207.8940299999995</v>
      </c>
      <c r="R226" s="20">
        <f t="shared" ref="R226:R250" si="127">IF(L226="KCM",E226,0)</f>
        <v>0</v>
      </c>
      <c r="S226" s="20" t="str">
        <f t="shared" ref="S226:S250" si="128">IF(AND(K226="CT",G226=0%),"x"," ")</f>
        <v xml:space="preserve"> </v>
      </c>
      <c r="T226" s="20" t="str">
        <f t="shared" ref="T226:T250" si="129">IF(AND(K226="CT",0%&lt;G226,G226&lt;30%),"x"," ")</f>
        <v xml:space="preserve"> </v>
      </c>
      <c r="U226" s="20">
        <f t="shared" ref="U226:U250" si="130">IF(T226="x",C226,0)</f>
        <v>0</v>
      </c>
      <c r="V226" s="20" t="str">
        <f t="shared" ref="V226:V250" si="131">IF(AND(K226="CT",30%&lt;G226,G226&lt;60%),"x"," ")</f>
        <v xml:space="preserve"> </v>
      </c>
      <c r="W226" s="20">
        <f t="shared" ref="W226:W250" si="132">IF(V226="x",C226,0)</f>
        <v>0</v>
      </c>
      <c r="X226" s="20" t="str">
        <f t="shared" ref="X226:X250" si="133">IF(AND(0%&lt;G226,G226&lt;40%),"x"," ")</f>
        <v xml:space="preserve"> </v>
      </c>
    </row>
    <row r="227" spans="1:24" ht="63.75" customHeight="1">
      <c r="A227" s="5">
        <v>2</v>
      </c>
      <c r="B227" s="27" t="s">
        <v>248</v>
      </c>
      <c r="C227" s="72">
        <v>13000</v>
      </c>
      <c r="D227" s="57">
        <v>12950.924999999999</v>
      </c>
      <c r="E227" s="57">
        <v>12950.924999999999</v>
      </c>
      <c r="F227" s="42">
        <f t="shared" si="94"/>
        <v>0.99622499999999992</v>
      </c>
      <c r="G227" s="42">
        <f t="shared" si="95"/>
        <v>0.99622499999999992</v>
      </c>
      <c r="H227" s="43"/>
      <c r="J227" s="1" t="s">
        <v>174</v>
      </c>
      <c r="K227" s="1" t="s">
        <v>17</v>
      </c>
      <c r="M227" s="20">
        <f t="shared" si="122"/>
        <v>13000</v>
      </c>
      <c r="N227" s="20">
        <f t="shared" si="123"/>
        <v>0</v>
      </c>
      <c r="O227" s="20">
        <f t="shared" si="124"/>
        <v>12950.924999999999</v>
      </c>
      <c r="P227" s="20">
        <f t="shared" si="125"/>
        <v>0</v>
      </c>
      <c r="Q227" s="20">
        <f t="shared" si="126"/>
        <v>12950.924999999999</v>
      </c>
      <c r="R227" s="20">
        <f t="shared" si="127"/>
        <v>0</v>
      </c>
      <c r="S227" s="20" t="str">
        <f t="shared" si="128"/>
        <v xml:space="preserve"> </v>
      </c>
      <c r="T227" s="20" t="str">
        <f t="shared" si="129"/>
        <v xml:space="preserve"> </v>
      </c>
      <c r="U227" s="20">
        <f t="shared" si="130"/>
        <v>0</v>
      </c>
      <c r="V227" s="20" t="str">
        <f t="shared" si="131"/>
        <v xml:space="preserve"> </v>
      </c>
      <c r="W227" s="20">
        <f t="shared" si="132"/>
        <v>0</v>
      </c>
      <c r="X227" s="20" t="str">
        <f t="shared" si="133"/>
        <v xml:space="preserve"> </v>
      </c>
    </row>
    <row r="228" spans="1:24" ht="64.5" customHeight="1">
      <c r="A228" s="5">
        <v>3</v>
      </c>
      <c r="B228" s="27" t="s">
        <v>249</v>
      </c>
      <c r="C228" s="72">
        <v>4078</v>
      </c>
      <c r="D228" s="57">
        <v>4077.4589999999998</v>
      </c>
      <c r="E228" s="57">
        <v>4077.4589999999998</v>
      </c>
      <c r="F228" s="25">
        <f t="shared" si="94"/>
        <v>0.99986733692986751</v>
      </c>
      <c r="G228" s="25">
        <f t="shared" si="95"/>
        <v>0.99986733692986751</v>
      </c>
      <c r="H228" s="43"/>
      <c r="J228" s="1" t="s">
        <v>174</v>
      </c>
      <c r="K228" s="1" t="s">
        <v>17</v>
      </c>
      <c r="M228" s="20">
        <f t="shared" si="122"/>
        <v>4078</v>
      </c>
      <c r="N228" s="20">
        <f t="shared" si="123"/>
        <v>0</v>
      </c>
      <c r="O228" s="20">
        <f t="shared" si="124"/>
        <v>4077.4589999999998</v>
      </c>
      <c r="P228" s="20">
        <f t="shared" si="125"/>
        <v>0</v>
      </c>
      <c r="Q228" s="20">
        <f t="shared" si="126"/>
        <v>4077.4589999999998</v>
      </c>
      <c r="R228" s="20">
        <f t="shared" si="127"/>
        <v>0</v>
      </c>
      <c r="S228" s="20" t="str">
        <f t="shared" si="128"/>
        <v xml:space="preserve"> </v>
      </c>
      <c r="T228" s="20" t="str">
        <f t="shared" si="129"/>
        <v xml:space="preserve"> </v>
      </c>
      <c r="U228" s="20">
        <f t="shared" si="130"/>
        <v>0</v>
      </c>
      <c r="V228" s="20" t="str">
        <f t="shared" si="131"/>
        <v xml:space="preserve"> </v>
      </c>
      <c r="W228" s="20">
        <f t="shared" si="132"/>
        <v>0</v>
      </c>
      <c r="X228" s="20" t="str">
        <f t="shared" si="133"/>
        <v xml:space="preserve"> </v>
      </c>
    </row>
    <row r="229" spans="1:24" ht="62.25" customHeight="1">
      <c r="A229" s="5">
        <v>4</v>
      </c>
      <c r="B229" s="27" t="s">
        <v>250</v>
      </c>
      <c r="C229" s="72">
        <v>7644</v>
      </c>
      <c r="D229" s="72">
        <v>7643.799473</v>
      </c>
      <c r="E229" s="72">
        <v>7643.799473</v>
      </c>
      <c r="F229" s="42">
        <f t="shared" ref="F229:F292" si="134">D229/C229</f>
        <v>0.99997376674515959</v>
      </c>
      <c r="G229" s="25">
        <f t="shared" ref="G229:G292" si="135">E229/C229</f>
        <v>0.99997376674515959</v>
      </c>
      <c r="H229" s="43"/>
      <c r="J229" s="1" t="s">
        <v>174</v>
      </c>
      <c r="K229" s="1" t="s">
        <v>17</v>
      </c>
      <c r="M229" s="20">
        <f t="shared" si="122"/>
        <v>7644</v>
      </c>
      <c r="N229" s="20">
        <f t="shared" si="123"/>
        <v>0</v>
      </c>
      <c r="O229" s="20">
        <f t="shared" si="124"/>
        <v>7643.799473</v>
      </c>
      <c r="P229" s="20">
        <f t="shared" si="125"/>
        <v>0</v>
      </c>
      <c r="Q229" s="20">
        <f t="shared" si="126"/>
        <v>7643.799473</v>
      </c>
      <c r="R229" s="20">
        <f t="shared" si="127"/>
        <v>0</v>
      </c>
      <c r="S229" s="20" t="str">
        <f t="shared" si="128"/>
        <v xml:space="preserve"> </v>
      </c>
      <c r="T229" s="20" t="str">
        <f t="shared" si="129"/>
        <v xml:space="preserve"> </v>
      </c>
      <c r="U229" s="20">
        <f t="shared" si="130"/>
        <v>0</v>
      </c>
      <c r="V229" s="20" t="str">
        <f t="shared" si="131"/>
        <v xml:space="preserve"> </v>
      </c>
      <c r="W229" s="20">
        <f t="shared" si="132"/>
        <v>0</v>
      </c>
      <c r="X229" s="20" t="str">
        <f t="shared" si="133"/>
        <v xml:space="preserve"> </v>
      </c>
    </row>
    <row r="230" spans="1:24" ht="60" customHeight="1">
      <c r="A230" s="5">
        <v>5</v>
      </c>
      <c r="B230" s="27" t="s">
        <v>251</v>
      </c>
      <c r="C230" s="72">
        <v>12500</v>
      </c>
      <c r="D230" s="57">
        <v>12017.821537</v>
      </c>
      <c r="E230" s="57">
        <v>12017.821537</v>
      </c>
      <c r="F230" s="25">
        <f t="shared" si="134"/>
        <v>0.96142572295999995</v>
      </c>
      <c r="G230" s="25">
        <f t="shared" si="135"/>
        <v>0.96142572295999995</v>
      </c>
      <c r="H230" s="43"/>
      <c r="J230" s="1" t="s">
        <v>174</v>
      </c>
      <c r="K230" s="1" t="s">
        <v>17</v>
      </c>
      <c r="M230" s="20">
        <f t="shared" si="122"/>
        <v>12500</v>
      </c>
      <c r="N230" s="20">
        <f t="shared" si="123"/>
        <v>0</v>
      </c>
      <c r="O230" s="20">
        <f t="shared" si="124"/>
        <v>12017.821537</v>
      </c>
      <c r="P230" s="20">
        <f t="shared" si="125"/>
        <v>0</v>
      </c>
      <c r="Q230" s="20">
        <f t="shared" si="126"/>
        <v>12017.821537</v>
      </c>
      <c r="R230" s="20">
        <f t="shared" si="127"/>
        <v>0</v>
      </c>
      <c r="S230" s="20" t="str">
        <f t="shared" si="128"/>
        <v xml:space="preserve"> </v>
      </c>
      <c r="T230" s="20" t="str">
        <f t="shared" si="129"/>
        <v xml:space="preserve"> </v>
      </c>
      <c r="U230" s="20">
        <f t="shared" si="130"/>
        <v>0</v>
      </c>
      <c r="V230" s="20" t="str">
        <f t="shared" si="131"/>
        <v xml:space="preserve"> </v>
      </c>
      <c r="W230" s="20">
        <f t="shared" si="132"/>
        <v>0</v>
      </c>
      <c r="X230" s="20" t="str">
        <f t="shared" si="133"/>
        <v xml:space="preserve"> </v>
      </c>
    </row>
    <row r="231" spans="1:24" ht="65.25" customHeight="1">
      <c r="A231" s="5">
        <v>6</v>
      </c>
      <c r="B231" s="27" t="s">
        <v>252</v>
      </c>
      <c r="C231" s="81">
        <v>5802</v>
      </c>
      <c r="D231" s="57">
        <v>5801.8469999999998</v>
      </c>
      <c r="E231" s="57">
        <v>5801.8469999999998</v>
      </c>
      <c r="F231" s="25">
        <f t="shared" si="134"/>
        <v>0.99997362978283344</v>
      </c>
      <c r="G231" s="25">
        <f t="shared" si="135"/>
        <v>0.99997362978283344</v>
      </c>
      <c r="H231" s="43"/>
      <c r="J231" s="1" t="s">
        <v>174</v>
      </c>
      <c r="K231" s="1" t="s">
        <v>17</v>
      </c>
      <c r="M231" s="20">
        <f t="shared" si="122"/>
        <v>5802</v>
      </c>
      <c r="N231" s="20">
        <f t="shared" si="123"/>
        <v>0</v>
      </c>
      <c r="O231" s="20">
        <f t="shared" si="124"/>
        <v>5801.8469999999998</v>
      </c>
      <c r="P231" s="20">
        <f t="shared" si="125"/>
        <v>0</v>
      </c>
      <c r="Q231" s="20">
        <f t="shared" si="126"/>
        <v>5801.8469999999998</v>
      </c>
      <c r="R231" s="20">
        <f t="shared" si="127"/>
        <v>0</v>
      </c>
      <c r="S231" s="20" t="str">
        <f t="shared" si="128"/>
        <v xml:space="preserve"> </v>
      </c>
      <c r="T231" s="20" t="str">
        <f t="shared" si="129"/>
        <v xml:space="preserve"> </v>
      </c>
      <c r="U231" s="20">
        <f t="shared" si="130"/>
        <v>0</v>
      </c>
      <c r="V231" s="20" t="str">
        <f t="shared" si="131"/>
        <v xml:space="preserve"> </v>
      </c>
      <c r="W231" s="20">
        <f t="shared" si="132"/>
        <v>0</v>
      </c>
      <c r="X231" s="20" t="str">
        <f t="shared" si="133"/>
        <v xml:space="preserve"> </v>
      </c>
    </row>
    <row r="232" spans="1:24" ht="59.25" customHeight="1">
      <c r="A232" s="5">
        <v>7</v>
      </c>
      <c r="B232" s="27" t="s">
        <v>253</v>
      </c>
      <c r="C232" s="72">
        <v>12500</v>
      </c>
      <c r="D232" s="57">
        <v>12392.13</v>
      </c>
      <c r="E232" s="57">
        <v>12392.13</v>
      </c>
      <c r="F232" s="25">
        <f t="shared" si="134"/>
        <v>0.99137039999999998</v>
      </c>
      <c r="G232" s="25">
        <f t="shared" si="135"/>
        <v>0.99137039999999998</v>
      </c>
      <c r="H232" s="43"/>
      <c r="J232" s="1" t="s">
        <v>174</v>
      </c>
      <c r="K232" s="1" t="s">
        <v>17</v>
      </c>
      <c r="M232" s="20">
        <f t="shared" si="122"/>
        <v>12500</v>
      </c>
      <c r="N232" s="20">
        <f t="shared" si="123"/>
        <v>0</v>
      </c>
      <c r="O232" s="20">
        <f t="shared" si="124"/>
        <v>12392.13</v>
      </c>
      <c r="P232" s="20">
        <f t="shared" si="125"/>
        <v>0</v>
      </c>
      <c r="Q232" s="20">
        <f t="shared" si="126"/>
        <v>12392.13</v>
      </c>
      <c r="R232" s="20">
        <f t="shared" si="127"/>
        <v>0</v>
      </c>
      <c r="S232" s="20" t="str">
        <f t="shared" si="128"/>
        <v xml:space="preserve"> </v>
      </c>
      <c r="T232" s="20" t="str">
        <f t="shared" si="129"/>
        <v xml:space="preserve"> </v>
      </c>
      <c r="U232" s="20">
        <f t="shared" si="130"/>
        <v>0</v>
      </c>
      <c r="V232" s="20" t="str">
        <f t="shared" si="131"/>
        <v xml:space="preserve"> </v>
      </c>
      <c r="W232" s="20">
        <f t="shared" si="132"/>
        <v>0</v>
      </c>
      <c r="X232" s="20" t="str">
        <f t="shared" si="133"/>
        <v xml:space="preserve"> </v>
      </c>
    </row>
    <row r="233" spans="1:24" ht="59.25" customHeight="1">
      <c r="A233" s="5">
        <v>8</v>
      </c>
      <c r="B233" s="27" t="s">
        <v>254</v>
      </c>
      <c r="C233" s="72">
        <v>12000</v>
      </c>
      <c r="D233" s="60">
        <v>12000</v>
      </c>
      <c r="E233" s="60">
        <v>12000</v>
      </c>
      <c r="F233" s="42">
        <f t="shared" si="134"/>
        <v>1</v>
      </c>
      <c r="G233" s="42">
        <f t="shared" si="135"/>
        <v>1</v>
      </c>
      <c r="H233" s="43"/>
      <c r="J233" s="1" t="s">
        <v>174</v>
      </c>
      <c r="K233" s="1" t="s">
        <v>17</v>
      </c>
      <c r="M233" s="20">
        <f t="shared" si="122"/>
        <v>12000</v>
      </c>
      <c r="N233" s="20">
        <f t="shared" si="123"/>
        <v>0</v>
      </c>
      <c r="O233" s="20">
        <f t="shared" si="124"/>
        <v>12000</v>
      </c>
      <c r="P233" s="20">
        <f t="shared" si="125"/>
        <v>0</v>
      </c>
      <c r="Q233" s="20">
        <f t="shared" si="126"/>
        <v>12000</v>
      </c>
      <c r="R233" s="20">
        <f t="shared" si="127"/>
        <v>0</v>
      </c>
      <c r="S233" s="20" t="str">
        <f t="shared" si="128"/>
        <v xml:space="preserve"> </v>
      </c>
      <c r="T233" s="20" t="str">
        <f t="shared" si="129"/>
        <v xml:space="preserve"> </v>
      </c>
      <c r="U233" s="20">
        <f t="shared" si="130"/>
        <v>0</v>
      </c>
      <c r="V233" s="20" t="str">
        <f t="shared" si="131"/>
        <v xml:space="preserve"> </v>
      </c>
      <c r="W233" s="20">
        <f t="shared" si="132"/>
        <v>0</v>
      </c>
      <c r="X233" s="20" t="str">
        <f t="shared" si="133"/>
        <v xml:space="preserve"> </v>
      </c>
    </row>
    <row r="234" spans="1:24" ht="59.25" customHeight="1">
      <c r="A234" s="5">
        <v>9</v>
      </c>
      <c r="B234" s="27" t="s">
        <v>255</v>
      </c>
      <c r="C234" s="72">
        <v>9000</v>
      </c>
      <c r="D234" s="60">
        <v>9000</v>
      </c>
      <c r="E234" s="60">
        <v>9000</v>
      </c>
      <c r="F234" s="51">
        <f t="shared" si="134"/>
        <v>1</v>
      </c>
      <c r="G234" s="51">
        <f t="shared" si="135"/>
        <v>1</v>
      </c>
      <c r="H234" s="43"/>
      <c r="J234" s="1" t="s">
        <v>174</v>
      </c>
      <c r="K234" s="1" t="s">
        <v>17</v>
      </c>
      <c r="M234" s="20">
        <f t="shared" si="122"/>
        <v>9000</v>
      </c>
      <c r="N234" s="20">
        <f t="shared" si="123"/>
        <v>0</v>
      </c>
      <c r="O234" s="20">
        <f t="shared" si="124"/>
        <v>9000</v>
      </c>
      <c r="P234" s="20">
        <f t="shared" si="125"/>
        <v>0</v>
      </c>
      <c r="Q234" s="20">
        <f t="shared" si="126"/>
        <v>9000</v>
      </c>
      <c r="R234" s="20">
        <f t="shared" si="127"/>
        <v>0</v>
      </c>
      <c r="S234" s="20" t="str">
        <f t="shared" si="128"/>
        <v xml:space="preserve"> </v>
      </c>
      <c r="T234" s="20" t="str">
        <f t="shared" si="129"/>
        <v xml:space="preserve"> </v>
      </c>
      <c r="U234" s="20">
        <f t="shared" si="130"/>
        <v>0</v>
      </c>
      <c r="V234" s="20" t="str">
        <f t="shared" si="131"/>
        <v xml:space="preserve"> </v>
      </c>
      <c r="W234" s="20">
        <f t="shared" si="132"/>
        <v>0</v>
      </c>
      <c r="X234" s="20" t="str">
        <f t="shared" si="133"/>
        <v xml:space="preserve"> </v>
      </c>
    </row>
    <row r="235" spans="1:24" ht="59.25" customHeight="1">
      <c r="A235" s="5">
        <v>10</v>
      </c>
      <c r="B235" s="27" t="s">
        <v>256</v>
      </c>
      <c r="C235" s="72">
        <v>16000</v>
      </c>
      <c r="D235" s="60">
        <v>16000</v>
      </c>
      <c r="E235" s="60">
        <v>16000</v>
      </c>
      <c r="F235" s="42">
        <f t="shared" si="134"/>
        <v>1</v>
      </c>
      <c r="G235" s="42">
        <f t="shared" si="135"/>
        <v>1</v>
      </c>
      <c r="H235" s="43"/>
      <c r="J235" s="1" t="s">
        <v>174</v>
      </c>
      <c r="K235" s="1" t="s">
        <v>17</v>
      </c>
      <c r="M235" s="20">
        <f t="shared" si="122"/>
        <v>16000</v>
      </c>
      <c r="N235" s="20">
        <f t="shared" si="123"/>
        <v>0</v>
      </c>
      <c r="O235" s="20">
        <f t="shared" si="124"/>
        <v>16000</v>
      </c>
      <c r="P235" s="20">
        <f t="shared" si="125"/>
        <v>0</v>
      </c>
      <c r="Q235" s="20">
        <f t="shared" si="126"/>
        <v>16000</v>
      </c>
      <c r="R235" s="20">
        <f t="shared" si="127"/>
        <v>0</v>
      </c>
      <c r="S235" s="20" t="str">
        <f t="shared" si="128"/>
        <v xml:space="preserve"> </v>
      </c>
      <c r="T235" s="20" t="str">
        <f t="shared" si="129"/>
        <v xml:space="preserve"> </v>
      </c>
      <c r="U235" s="20">
        <f t="shared" si="130"/>
        <v>0</v>
      </c>
      <c r="V235" s="20" t="str">
        <f t="shared" si="131"/>
        <v xml:space="preserve"> </v>
      </c>
      <c r="W235" s="20">
        <f t="shared" si="132"/>
        <v>0</v>
      </c>
      <c r="X235" s="20" t="str">
        <f t="shared" si="133"/>
        <v xml:space="preserve"> </v>
      </c>
    </row>
    <row r="236" spans="1:24" ht="59.25" customHeight="1">
      <c r="A236" s="5">
        <v>11</v>
      </c>
      <c r="B236" s="27" t="s">
        <v>257</v>
      </c>
      <c r="C236" s="72">
        <v>11000</v>
      </c>
      <c r="D236" s="60">
        <v>9324.5810000000001</v>
      </c>
      <c r="E236" s="60">
        <v>9324.5810000000001</v>
      </c>
      <c r="F236" s="25">
        <f t="shared" si="134"/>
        <v>0.84768918181818187</v>
      </c>
      <c r="G236" s="25">
        <f t="shared" si="135"/>
        <v>0.84768918181818187</v>
      </c>
      <c r="H236" s="43"/>
      <c r="J236" s="1" t="s">
        <v>174</v>
      </c>
      <c r="K236" s="1" t="s">
        <v>17</v>
      </c>
      <c r="M236" s="20">
        <f t="shared" si="122"/>
        <v>11000</v>
      </c>
      <c r="N236" s="20">
        <f t="shared" si="123"/>
        <v>0</v>
      </c>
      <c r="O236" s="20">
        <f t="shared" si="124"/>
        <v>9324.5810000000001</v>
      </c>
      <c r="P236" s="20">
        <f t="shared" si="125"/>
        <v>0</v>
      </c>
      <c r="Q236" s="20">
        <f t="shared" si="126"/>
        <v>9324.5810000000001</v>
      </c>
      <c r="R236" s="20">
        <f t="shared" si="127"/>
        <v>0</v>
      </c>
      <c r="S236" s="20" t="str">
        <f t="shared" si="128"/>
        <v xml:space="preserve"> </v>
      </c>
      <c r="T236" s="20" t="str">
        <f t="shared" si="129"/>
        <v xml:space="preserve"> </v>
      </c>
      <c r="U236" s="20">
        <f t="shared" si="130"/>
        <v>0</v>
      </c>
      <c r="V236" s="20" t="str">
        <f t="shared" si="131"/>
        <v xml:space="preserve"> </v>
      </c>
      <c r="W236" s="20">
        <f t="shared" si="132"/>
        <v>0</v>
      </c>
      <c r="X236" s="20" t="str">
        <f t="shared" si="133"/>
        <v xml:space="preserve"> </v>
      </c>
    </row>
    <row r="237" spans="1:24" ht="50.1" customHeight="1">
      <c r="A237" s="5">
        <v>12</v>
      </c>
      <c r="B237" s="27" t="s">
        <v>258</v>
      </c>
      <c r="C237" s="72">
        <v>300</v>
      </c>
      <c r="D237" s="60">
        <v>208.909032</v>
      </c>
      <c r="E237" s="60">
        <v>208.909032</v>
      </c>
      <c r="F237" s="42">
        <f t="shared" si="134"/>
        <v>0.69636343999999994</v>
      </c>
      <c r="G237" s="25">
        <f t="shared" si="135"/>
        <v>0.69636343999999994</v>
      </c>
      <c r="H237" s="43"/>
      <c r="J237" s="1" t="s">
        <v>174</v>
      </c>
      <c r="K237" s="1" t="s">
        <v>17</v>
      </c>
      <c r="M237" s="20">
        <f t="shared" si="122"/>
        <v>300</v>
      </c>
      <c r="N237" s="20">
        <f t="shared" si="123"/>
        <v>0</v>
      </c>
      <c r="O237" s="20">
        <f t="shared" si="124"/>
        <v>208.909032</v>
      </c>
      <c r="P237" s="20">
        <f t="shared" si="125"/>
        <v>0</v>
      </c>
      <c r="Q237" s="20">
        <f t="shared" si="126"/>
        <v>208.909032</v>
      </c>
      <c r="R237" s="20">
        <f t="shared" si="127"/>
        <v>0</v>
      </c>
      <c r="S237" s="20" t="str">
        <f t="shared" si="128"/>
        <v xml:space="preserve"> </v>
      </c>
      <c r="T237" s="20" t="str">
        <f t="shared" si="129"/>
        <v xml:space="preserve"> </v>
      </c>
      <c r="U237" s="20">
        <f t="shared" si="130"/>
        <v>0</v>
      </c>
      <c r="V237" s="20" t="str">
        <f t="shared" si="131"/>
        <v xml:space="preserve"> </v>
      </c>
      <c r="W237" s="20">
        <f t="shared" si="132"/>
        <v>0</v>
      </c>
      <c r="X237" s="20" t="str">
        <f t="shared" si="133"/>
        <v xml:space="preserve"> </v>
      </c>
    </row>
    <row r="238" spans="1:24" ht="50.1" customHeight="1">
      <c r="A238" s="5">
        <v>13</v>
      </c>
      <c r="B238" s="27" t="s">
        <v>259</v>
      </c>
      <c r="C238" s="72">
        <v>1454</v>
      </c>
      <c r="D238" s="60">
        <v>1453.6469999999999</v>
      </c>
      <c r="E238" s="60">
        <v>1453.6469999999999</v>
      </c>
      <c r="F238" s="42">
        <f t="shared" si="134"/>
        <v>0.99975722145804669</v>
      </c>
      <c r="G238" s="42">
        <f t="shared" si="135"/>
        <v>0.99975722145804669</v>
      </c>
      <c r="H238" s="43"/>
      <c r="J238" s="1" t="s">
        <v>174</v>
      </c>
      <c r="K238" s="1" t="s">
        <v>17</v>
      </c>
      <c r="M238" s="20">
        <f t="shared" si="122"/>
        <v>1454</v>
      </c>
      <c r="N238" s="20">
        <f t="shared" si="123"/>
        <v>0</v>
      </c>
      <c r="O238" s="20">
        <f t="shared" si="124"/>
        <v>1453.6469999999999</v>
      </c>
      <c r="P238" s="20">
        <f t="shared" si="125"/>
        <v>0</v>
      </c>
      <c r="Q238" s="20">
        <f t="shared" si="126"/>
        <v>1453.6469999999999</v>
      </c>
      <c r="R238" s="20">
        <f t="shared" si="127"/>
        <v>0</v>
      </c>
      <c r="S238" s="20" t="str">
        <f t="shared" si="128"/>
        <v xml:space="preserve"> </v>
      </c>
      <c r="T238" s="20" t="str">
        <f t="shared" si="129"/>
        <v xml:space="preserve"> </v>
      </c>
      <c r="U238" s="20">
        <f t="shared" si="130"/>
        <v>0</v>
      </c>
      <c r="V238" s="20" t="str">
        <f t="shared" si="131"/>
        <v xml:space="preserve"> </v>
      </c>
      <c r="W238" s="20">
        <f t="shared" si="132"/>
        <v>0</v>
      </c>
      <c r="X238" s="20" t="str">
        <f t="shared" si="133"/>
        <v xml:space="preserve"> </v>
      </c>
    </row>
    <row r="239" spans="1:24" ht="50.1" customHeight="1">
      <c r="A239" s="5">
        <v>14</v>
      </c>
      <c r="B239" s="27" t="s">
        <v>260</v>
      </c>
      <c r="C239" s="72">
        <v>11000</v>
      </c>
      <c r="D239" s="60">
        <v>7131.6555499999995</v>
      </c>
      <c r="E239" s="60">
        <v>7131.6555499999995</v>
      </c>
      <c r="F239" s="25">
        <f t="shared" si="134"/>
        <v>0.6483323227272727</v>
      </c>
      <c r="G239" s="25">
        <f t="shared" si="135"/>
        <v>0.6483323227272727</v>
      </c>
      <c r="H239" s="43"/>
      <c r="J239" s="1" t="s">
        <v>174</v>
      </c>
      <c r="K239" s="1" t="s">
        <v>17</v>
      </c>
      <c r="M239" s="20">
        <f t="shared" si="122"/>
        <v>11000</v>
      </c>
      <c r="N239" s="20">
        <f t="shared" si="123"/>
        <v>0</v>
      </c>
      <c r="O239" s="20">
        <f t="shared" si="124"/>
        <v>7131.6555499999995</v>
      </c>
      <c r="P239" s="20">
        <f t="shared" si="125"/>
        <v>0</v>
      </c>
      <c r="Q239" s="20">
        <f t="shared" si="126"/>
        <v>7131.6555499999995</v>
      </c>
      <c r="R239" s="20">
        <f t="shared" si="127"/>
        <v>0</v>
      </c>
      <c r="S239" s="20" t="str">
        <f t="shared" si="128"/>
        <v xml:space="preserve"> </v>
      </c>
      <c r="T239" s="20" t="str">
        <f t="shared" si="129"/>
        <v xml:space="preserve"> </v>
      </c>
      <c r="U239" s="20">
        <f t="shared" si="130"/>
        <v>0</v>
      </c>
      <c r="V239" s="20" t="str">
        <f t="shared" si="131"/>
        <v xml:space="preserve"> </v>
      </c>
      <c r="W239" s="20">
        <f t="shared" si="132"/>
        <v>0</v>
      </c>
      <c r="X239" s="20" t="str">
        <f t="shared" si="133"/>
        <v xml:space="preserve"> </v>
      </c>
    </row>
    <row r="240" spans="1:24" ht="50.1" customHeight="1">
      <c r="A240" s="5">
        <v>15</v>
      </c>
      <c r="B240" s="27" t="s">
        <v>261</v>
      </c>
      <c r="C240" s="81">
        <v>30000</v>
      </c>
      <c r="D240" s="60">
        <v>19645.7893</v>
      </c>
      <c r="E240" s="60">
        <v>19645.7893</v>
      </c>
      <c r="F240" s="42">
        <f t="shared" si="134"/>
        <v>0.65485964333333335</v>
      </c>
      <c r="G240" s="42">
        <f t="shared" si="135"/>
        <v>0.65485964333333335</v>
      </c>
      <c r="H240" s="43"/>
      <c r="J240" s="1" t="s">
        <v>174</v>
      </c>
      <c r="K240" s="1" t="s">
        <v>17</v>
      </c>
      <c r="M240" s="20">
        <f t="shared" si="122"/>
        <v>30000</v>
      </c>
      <c r="N240" s="20">
        <f t="shared" si="123"/>
        <v>0</v>
      </c>
      <c r="O240" s="20">
        <f t="shared" si="124"/>
        <v>19645.7893</v>
      </c>
      <c r="P240" s="20">
        <f t="shared" si="125"/>
        <v>0</v>
      </c>
      <c r="Q240" s="20">
        <f t="shared" si="126"/>
        <v>19645.7893</v>
      </c>
      <c r="R240" s="20">
        <f t="shared" si="127"/>
        <v>0</v>
      </c>
      <c r="S240" s="20" t="str">
        <f t="shared" si="128"/>
        <v xml:space="preserve"> </v>
      </c>
      <c r="T240" s="20" t="str">
        <f t="shared" si="129"/>
        <v xml:space="preserve"> </v>
      </c>
      <c r="U240" s="20">
        <f t="shared" si="130"/>
        <v>0</v>
      </c>
      <c r="V240" s="20" t="str">
        <f t="shared" si="131"/>
        <v xml:space="preserve"> </v>
      </c>
      <c r="W240" s="20">
        <f t="shared" si="132"/>
        <v>0</v>
      </c>
      <c r="X240" s="20" t="str">
        <f t="shared" si="133"/>
        <v xml:space="preserve"> </v>
      </c>
    </row>
    <row r="241" spans="1:24" ht="50.1" customHeight="1">
      <c r="A241" s="5">
        <v>16</v>
      </c>
      <c r="B241" s="27" t="s">
        <v>262</v>
      </c>
      <c r="C241" s="72">
        <v>10000</v>
      </c>
      <c r="D241" s="60">
        <v>5621.9030000000002</v>
      </c>
      <c r="E241" s="60">
        <v>5621.9030000000002</v>
      </c>
      <c r="F241" s="25">
        <f t="shared" si="134"/>
        <v>0.56219030000000003</v>
      </c>
      <c r="G241" s="25">
        <f t="shared" si="135"/>
        <v>0.56219030000000003</v>
      </c>
      <c r="H241" s="43"/>
      <c r="J241" s="1" t="s">
        <v>174</v>
      </c>
      <c r="K241" s="1" t="s">
        <v>17</v>
      </c>
      <c r="M241" s="20">
        <f t="shared" si="122"/>
        <v>10000</v>
      </c>
      <c r="N241" s="20">
        <f t="shared" si="123"/>
        <v>0</v>
      </c>
      <c r="O241" s="20">
        <f t="shared" si="124"/>
        <v>5621.9030000000002</v>
      </c>
      <c r="P241" s="20">
        <f t="shared" si="125"/>
        <v>0</v>
      </c>
      <c r="Q241" s="20">
        <f t="shared" si="126"/>
        <v>5621.9030000000002</v>
      </c>
      <c r="R241" s="20">
        <f t="shared" si="127"/>
        <v>0</v>
      </c>
      <c r="S241" s="20" t="str">
        <f t="shared" si="128"/>
        <v xml:space="preserve"> </v>
      </c>
      <c r="T241" s="20" t="str">
        <f t="shared" si="129"/>
        <v xml:space="preserve"> </v>
      </c>
      <c r="U241" s="20">
        <f t="shared" si="130"/>
        <v>0</v>
      </c>
      <c r="V241" s="20" t="str">
        <f t="shared" si="131"/>
        <v>x</v>
      </c>
      <c r="W241" s="20">
        <f t="shared" si="132"/>
        <v>10000</v>
      </c>
      <c r="X241" s="20" t="str">
        <f t="shared" si="133"/>
        <v xml:space="preserve"> </v>
      </c>
    </row>
    <row r="242" spans="1:24" ht="50.1" customHeight="1">
      <c r="A242" s="5">
        <v>17</v>
      </c>
      <c r="B242" s="27" t="s">
        <v>263</v>
      </c>
      <c r="C242" s="72">
        <v>1100</v>
      </c>
      <c r="D242" s="60">
        <v>1032.1735000000001</v>
      </c>
      <c r="E242" s="60">
        <v>1032.1735000000001</v>
      </c>
      <c r="F242" s="25">
        <f t="shared" si="134"/>
        <v>0.93833954545454556</v>
      </c>
      <c r="G242" s="25">
        <f t="shared" si="135"/>
        <v>0.93833954545454556</v>
      </c>
      <c r="H242" s="43"/>
      <c r="J242" s="1" t="s">
        <v>174</v>
      </c>
      <c r="K242" s="1" t="s">
        <v>17</v>
      </c>
      <c r="M242" s="20">
        <f t="shared" si="122"/>
        <v>1100</v>
      </c>
      <c r="N242" s="20">
        <f t="shared" si="123"/>
        <v>0</v>
      </c>
      <c r="O242" s="20">
        <f t="shared" si="124"/>
        <v>1032.1735000000001</v>
      </c>
      <c r="P242" s="20">
        <f t="shared" si="125"/>
        <v>0</v>
      </c>
      <c r="Q242" s="20">
        <f t="shared" si="126"/>
        <v>1032.1735000000001</v>
      </c>
      <c r="R242" s="20">
        <f t="shared" si="127"/>
        <v>0</v>
      </c>
      <c r="S242" s="20" t="str">
        <f t="shared" si="128"/>
        <v xml:space="preserve"> </v>
      </c>
      <c r="T242" s="20" t="str">
        <f t="shared" si="129"/>
        <v xml:space="preserve"> </v>
      </c>
      <c r="U242" s="20">
        <f t="shared" si="130"/>
        <v>0</v>
      </c>
      <c r="V242" s="20" t="str">
        <f t="shared" si="131"/>
        <v xml:space="preserve"> </v>
      </c>
      <c r="W242" s="20">
        <f t="shared" si="132"/>
        <v>0</v>
      </c>
      <c r="X242" s="20" t="str">
        <f t="shared" si="133"/>
        <v xml:space="preserve"> </v>
      </c>
    </row>
    <row r="243" spans="1:24" ht="50.1" customHeight="1">
      <c r="A243" s="5">
        <v>18</v>
      </c>
      <c r="B243" s="27" t="s">
        <v>264</v>
      </c>
      <c r="C243" s="72">
        <v>9000</v>
      </c>
      <c r="D243" s="60">
        <v>9000</v>
      </c>
      <c r="E243" s="60">
        <v>9000</v>
      </c>
      <c r="F243" s="42">
        <f t="shared" si="134"/>
        <v>1</v>
      </c>
      <c r="G243" s="42">
        <f t="shared" si="135"/>
        <v>1</v>
      </c>
      <c r="H243" s="43"/>
      <c r="J243" s="1" t="s">
        <v>174</v>
      </c>
      <c r="K243" s="1" t="s">
        <v>17</v>
      </c>
      <c r="M243" s="20">
        <f t="shared" si="122"/>
        <v>9000</v>
      </c>
      <c r="N243" s="20">
        <f t="shared" si="123"/>
        <v>0</v>
      </c>
      <c r="O243" s="20">
        <f t="shared" si="124"/>
        <v>9000</v>
      </c>
      <c r="P243" s="20">
        <f t="shared" si="125"/>
        <v>0</v>
      </c>
      <c r="Q243" s="20">
        <f t="shared" si="126"/>
        <v>9000</v>
      </c>
      <c r="R243" s="20">
        <f t="shared" si="127"/>
        <v>0</v>
      </c>
      <c r="S243" s="20" t="str">
        <f t="shared" si="128"/>
        <v xml:space="preserve"> </v>
      </c>
      <c r="T243" s="20" t="str">
        <f t="shared" si="129"/>
        <v xml:space="preserve"> </v>
      </c>
      <c r="U243" s="20">
        <f t="shared" si="130"/>
        <v>0</v>
      </c>
      <c r="V243" s="20" t="str">
        <f t="shared" si="131"/>
        <v xml:space="preserve"> </v>
      </c>
      <c r="W243" s="20">
        <f t="shared" si="132"/>
        <v>0</v>
      </c>
      <c r="X243" s="20" t="str">
        <f t="shared" si="133"/>
        <v xml:space="preserve"> </v>
      </c>
    </row>
    <row r="244" spans="1:24" ht="50.1" customHeight="1">
      <c r="A244" s="5">
        <v>19</v>
      </c>
      <c r="B244" s="27" t="s">
        <v>265</v>
      </c>
      <c r="C244" s="72">
        <v>11000</v>
      </c>
      <c r="D244" s="60">
        <v>10525.019326</v>
      </c>
      <c r="E244" s="60">
        <v>10525.019326</v>
      </c>
      <c r="F244" s="25">
        <f t="shared" si="134"/>
        <v>0.95681993872727267</v>
      </c>
      <c r="G244" s="25">
        <f t="shared" si="135"/>
        <v>0.95681993872727267</v>
      </c>
      <c r="H244" s="43"/>
      <c r="J244" s="1" t="s">
        <v>174</v>
      </c>
      <c r="K244" s="1" t="s">
        <v>17</v>
      </c>
      <c r="M244" s="20">
        <f t="shared" si="122"/>
        <v>11000</v>
      </c>
      <c r="N244" s="20">
        <f t="shared" si="123"/>
        <v>0</v>
      </c>
      <c r="O244" s="20">
        <f t="shared" si="124"/>
        <v>10525.019326</v>
      </c>
      <c r="P244" s="20">
        <f t="shared" si="125"/>
        <v>0</v>
      </c>
      <c r="Q244" s="20">
        <f t="shared" si="126"/>
        <v>10525.019326</v>
      </c>
      <c r="R244" s="20">
        <f t="shared" si="127"/>
        <v>0</v>
      </c>
      <c r="S244" s="20" t="str">
        <f t="shared" si="128"/>
        <v xml:space="preserve"> </v>
      </c>
      <c r="T244" s="20" t="str">
        <f t="shared" si="129"/>
        <v xml:space="preserve"> </v>
      </c>
      <c r="U244" s="20">
        <f t="shared" si="130"/>
        <v>0</v>
      </c>
      <c r="V244" s="20" t="str">
        <f t="shared" si="131"/>
        <v xml:space="preserve"> </v>
      </c>
      <c r="W244" s="20">
        <f t="shared" si="132"/>
        <v>0</v>
      </c>
      <c r="X244" s="20" t="str">
        <f t="shared" si="133"/>
        <v xml:space="preserve"> </v>
      </c>
    </row>
    <row r="245" spans="1:24" ht="50.1" customHeight="1">
      <c r="A245" s="5">
        <v>20</v>
      </c>
      <c r="B245" s="27" t="s">
        <v>266</v>
      </c>
      <c r="C245" s="81">
        <v>4551</v>
      </c>
      <c r="D245" s="60">
        <v>4550.9518559999997</v>
      </c>
      <c r="E245" s="60">
        <v>4550.9518559999997</v>
      </c>
      <c r="F245" s="25">
        <f t="shared" si="134"/>
        <v>0.99998942122610412</v>
      </c>
      <c r="G245" s="25">
        <f t="shared" si="135"/>
        <v>0.99998942122610412</v>
      </c>
      <c r="H245" s="43"/>
      <c r="J245" s="1" t="s">
        <v>174</v>
      </c>
      <c r="K245" s="1" t="s">
        <v>17</v>
      </c>
      <c r="M245" s="20">
        <f t="shared" si="122"/>
        <v>4551</v>
      </c>
      <c r="N245" s="20">
        <f t="shared" si="123"/>
        <v>0</v>
      </c>
      <c r="O245" s="20">
        <f t="shared" si="124"/>
        <v>4550.9518559999997</v>
      </c>
      <c r="P245" s="20">
        <f t="shared" si="125"/>
        <v>0</v>
      </c>
      <c r="Q245" s="20">
        <f t="shared" si="126"/>
        <v>4550.9518559999997</v>
      </c>
      <c r="R245" s="20">
        <f t="shared" si="127"/>
        <v>0</v>
      </c>
      <c r="S245" s="20" t="str">
        <f t="shared" si="128"/>
        <v xml:space="preserve"> </v>
      </c>
      <c r="T245" s="20" t="str">
        <f t="shared" si="129"/>
        <v xml:space="preserve"> </v>
      </c>
      <c r="U245" s="20">
        <f t="shared" si="130"/>
        <v>0</v>
      </c>
      <c r="V245" s="20" t="str">
        <f t="shared" si="131"/>
        <v xml:space="preserve"> </v>
      </c>
      <c r="W245" s="20">
        <f t="shared" si="132"/>
        <v>0</v>
      </c>
      <c r="X245" s="20" t="str">
        <f t="shared" si="133"/>
        <v xml:space="preserve"> </v>
      </c>
    </row>
    <row r="246" spans="1:24" ht="50.1" customHeight="1">
      <c r="A246" s="5">
        <v>21</v>
      </c>
      <c r="B246" s="27" t="s">
        <v>267</v>
      </c>
      <c r="C246" s="72">
        <v>2000</v>
      </c>
      <c r="D246" s="60">
        <v>2000</v>
      </c>
      <c r="E246" s="60">
        <v>2000</v>
      </c>
      <c r="F246" s="51">
        <f t="shared" si="134"/>
        <v>1</v>
      </c>
      <c r="G246" s="51">
        <f t="shared" si="135"/>
        <v>1</v>
      </c>
      <c r="H246" s="43"/>
      <c r="J246" s="1" t="s">
        <v>174</v>
      </c>
      <c r="K246" s="1" t="s">
        <v>17</v>
      </c>
      <c r="M246" s="20">
        <f t="shared" si="122"/>
        <v>2000</v>
      </c>
      <c r="N246" s="20">
        <f t="shared" si="123"/>
        <v>0</v>
      </c>
      <c r="O246" s="20">
        <f t="shared" si="124"/>
        <v>2000</v>
      </c>
      <c r="P246" s="20">
        <f t="shared" si="125"/>
        <v>0</v>
      </c>
      <c r="Q246" s="20">
        <f t="shared" si="126"/>
        <v>2000</v>
      </c>
      <c r="R246" s="20">
        <f t="shared" si="127"/>
        <v>0</v>
      </c>
      <c r="S246" s="20" t="str">
        <f t="shared" si="128"/>
        <v xml:space="preserve"> </v>
      </c>
      <c r="T246" s="20" t="str">
        <f t="shared" si="129"/>
        <v xml:space="preserve"> </v>
      </c>
      <c r="U246" s="20">
        <f t="shared" si="130"/>
        <v>0</v>
      </c>
      <c r="V246" s="20" t="str">
        <f t="shared" si="131"/>
        <v xml:space="preserve"> </v>
      </c>
      <c r="W246" s="20">
        <f t="shared" si="132"/>
        <v>0</v>
      </c>
      <c r="X246" s="20" t="str">
        <f t="shared" si="133"/>
        <v xml:space="preserve"> </v>
      </c>
    </row>
    <row r="247" spans="1:24" ht="50.1" customHeight="1">
      <c r="A247" s="5">
        <v>22</v>
      </c>
      <c r="B247" s="27" t="s">
        <v>268</v>
      </c>
      <c r="C247" s="81">
        <v>2380</v>
      </c>
      <c r="D247" s="60">
        <v>2376.4660000000003</v>
      </c>
      <c r="E247" s="60">
        <v>2376.4660000000003</v>
      </c>
      <c r="F247" s="42">
        <f t="shared" si="134"/>
        <v>0.99851512605042037</v>
      </c>
      <c r="G247" s="25">
        <f t="shared" si="135"/>
        <v>0.99851512605042037</v>
      </c>
      <c r="H247" s="43"/>
      <c r="J247" s="1" t="s">
        <v>174</v>
      </c>
      <c r="K247" s="1" t="s">
        <v>17</v>
      </c>
      <c r="M247" s="20">
        <f t="shared" si="122"/>
        <v>2380</v>
      </c>
      <c r="N247" s="20">
        <f t="shared" si="123"/>
        <v>0</v>
      </c>
      <c r="O247" s="20">
        <f t="shared" si="124"/>
        <v>2376.4660000000003</v>
      </c>
      <c r="P247" s="20">
        <f t="shared" si="125"/>
        <v>0</v>
      </c>
      <c r="Q247" s="20">
        <f t="shared" si="126"/>
        <v>2376.4660000000003</v>
      </c>
      <c r="R247" s="20">
        <f t="shared" si="127"/>
        <v>0</v>
      </c>
      <c r="S247" s="20" t="str">
        <f t="shared" si="128"/>
        <v xml:space="preserve"> </v>
      </c>
      <c r="T247" s="20" t="str">
        <f t="shared" si="129"/>
        <v xml:space="preserve"> </v>
      </c>
      <c r="U247" s="20">
        <f t="shared" si="130"/>
        <v>0</v>
      </c>
      <c r="V247" s="20" t="str">
        <f t="shared" si="131"/>
        <v xml:space="preserve"> </v>
      </c>
      <c r="W247" s="20">
        <f t="shared" si="132"/>
        <v>0</v>
      </c>
      <c r="X247" s="20" t="str">
        <f t="shared" si="133"/>
        <v xml:space="preserve"> </v>
      </c>
    </row>
    <row r="248" spans="1:24" ht="64.5" customHeight="1">
      <c r="A248" s="5">
        <v>23</v>
      </c>
      <c r="B248" s="27" t="s">
        <v>269</v>
      </c>
      <c r="C248" s="81">
        <v>1090</v>
      </c>
      <c r="D248" s="60">
        <v>1083.412795</v>
      </c>
      <c r="E248" s="60">
        <v>1083.412795</v>
      </c>
      <c r="F248" s="25">
        <f t="shared" si="134"/>
        <v>0.99395669266055042</v>
      </c>
      <c r="G248" s="25">
        <f t="shared" si="135"/>
        <v>0.99395669266055042</v>
      </c>
      <c r="H248" s="43"/>
      <c r="J248" s="1" t="s">
        <v>174</v>
      </c>
      <c r="K248" s="1" t="s">
        <v>17</v>
      </c>
      <c r="M248" s="20">
        <f t="shared" si="122"/>
        <v>1090</v>
      </c>
      <c r="N248" s="20">
        <f t="shared" si="123"/>
        <v>0</v>
      </c>
      <c r="O248" s="20">
        <f t="shared" si="124"/>
        <v>1083.412795</v>
      </c>
      <c r="P248" s="20">
        <f t="shared" si="125"/>
        <v>0</v>
      </c>
      <c r="Q248" s="20">
        <f t="shared" si="126"/>
        <v>1083.412795</v>
      </c>
      <c r="R248" s="20">
        <f t="shared" si="127"/>
        <v>0</v>
      </c>
      <c r="S248" s="20" t="str">
        <f t="shared" si="128"/>
        <v xml:space="preserve"> </v>
      </c>
      <c r="T248" s="20" t="str">
        <f t="shared" si="129"/>
        <v xml:space="preserve"> </v>
      </c>
      <c r="U248" s="20">
        <f t="shared" si="130"/>
        <v>0</v>
      </c>
      <c r="V248" s="20" t="str">
        <f t="shared" si="131"/>
        <v xml:space="preserve"> </v>
      </c>
      <c r="W248" s="20">
        <f t="shared" si="132"/>
        <v>0</v>
      </c>
      <c r="X248" s="20" t="str">
        <f t="shared" si="133"/>
        <v xml:space="preserve"> </v>
      </c>
    </row>
    <row r="249" spans="1:24" ht="61.5" customHeight="1">
      <c r="A249" s="5">
        <v>24</v>
      </c>
      <c r="B249" s="27" t="s">
        <v>270</v>
      </c>
      <c r="C249" s="72">
        <v>6500</v>
      </c>
      <c r="D249" s="60">
        <v>5662.5938890000007</v>
      </c>
      <c r="E249" s="60">
        <v>5662.5938890000007</v>
      </c>
      <c r="F249" s="25">
        <f t="shared" si="134"/>
        <v>0.8711682906153847</v>
      </c>
      <c r="G249" s="25">
        <f t="shared" si="135"/>
        <v>0.8711682906153847</v>
      </c>
      <c r="H249" s="43"/>
      <c r="J249" s="1" t="s">
        <v>174</v>
      </c>
      <c r="K249" s="1" t="s">
        <v>17</v>
      </c>
      <c r="M249" s="20">
        <f t="shared" si="122"/>
        <v>6500</v>
      </c>
      <c r="N249" s="20">
        <f t="shared" si="123"/>
        <v>0</v>
      </c>
      <c r="O249" s="20">
        <f t="shared" si="124"/>
        <v>5662.5938890000007</v>
      </c>
      <c r="P249" s="20">
        <f t="shared" si="125"/>
        <v>0</v>
      </c>
      <c r="Q249" s="20">
        <f t="shared" si="126"/>
        <v>5662.5938890000007</v>
      </c>
      <c r="R249" s="20">
        <f t="shared" si="127"/>
        <v>0</v>
      </c>
      <c r="S249" s="20" t="str">
        <f t="shared" si="128"/>
        <v xml:space="preserve"> </v>
      </c>
      <c r="T249" s="20" t="str">
        <f t="shared" si="129"/>
        <v xml:space="preserve"> </v>
      </c>
      <c r="U249" s="20">
        <f t="shared" si="130"/>
        <v>0</v>
      </c>
      <c r="V249" s="20" t="str">
        <f t="shared" si="131"/>
        <v xml:space="preserve"> </v>
      </c>
      <c r="W249" s="20">
        <f t="shared" si="132"/>
        <v>0</v>
      </c>
      <c r="X249" s="20" t="str">
        <f t="shared" si="133"/>
        <v xml:space="preserve"> </v>
      </c>
    </row>
    <row r="250" spans="1:24" ht="50.1" customHeight="1">
      <c r="A250" s="5">
        <v>25</v>
      </c>
      <c r="B250" s="27" t="s">
        <v>271</v>
      </c>
      <c r="C250" s="72">
        <v>5200</v>
      </c>
      <c r="D250" s="60">
        <v>4819.0651710000002</v>
      </c>
      <c r="E250" s="60">
        <v>4819.0651710000002</v>
      </c>
      <c r="F250" s="25">
        <f t="shared" si="134"/>
        <v>0.92674330211538469</v>
      </c>
      <c r="G250" s="25">
        <f t="shared" si="135"/>
        <v>0.92674330211538469</v>
      </c>
      <c r="H250" s="43"/>
      <c r="J250" s="1" t="s">
        <v>174</v>
      </c>
      <c r="K250" s="1" t="s">
        <v>17</v>
      </c>
      <c r="M250" s="20">
        <f t="shared" si="122"/>
        <v>5200</v>
      </c>
      <c r="N250" s="20">
        <f t="shared" si="123"/>
        <v>0</v>
      </c>
      <c r="O250" s="20">
        <f t="shared" si="124"/>
        <v>4819.0651710000002</v>
      </c>
      <c r="P250" s="20">
        <f t="shared" si="125"/>
        <v>0</v>
      </c>
      <c r="Q250" s="20">
        <f t="shared" si="126"/>
        <v>4819.0651710000002</v>
      </c>
      <c r="R250" s="20">
        <f t="shared" si="127"/>
        <v>0</v>
      </c>
      <c r="S250" s="20" t="str">
        <f t="shared" si="128"/>
        <v xml:space="preserve"> </v>
      </c>
      <c r="T250" s="20" t="str">
        <f t="shared" si="129"/>
        <v xml:space="preserve"> </v>
      </c>
      <c r="U250" s="20">
        <f t="shared" si="130"/>
        <v>0</v>
      </c>
      <c r="V250" s="20" t="str">
        <f t="shared" si="131"/>
        <v xml:space="preserve"> </v>
      </c>
      <c r="W250" s="20">
        <f t="shared" si="132"/>
        <v>0</v>
      </c>
      <c r="X250" s="20" t="str">
        <f t="shared" si="133"/>
        <v xml:space="preserve"> </v>
      </c>
    </row>
    <row r="251" spans="1:24" s="66" customFormat="1" ht="39.950000000000003" customHeight="1">
      <c r="A251" s="45" t="s">
        <v>106</v>
      </c>
      <c r="B251" s="46" t="s">
        <v>192</v>
      </c>
      <c r="C251" s="82">
        <f>SUM(C252:C255)</f>
        <v>91000</v>
      </c>
      <c r="D251" s="82">
        <f>SUM(D252:D255)</f>
        <v>74800.947809000005</v>
      </c>
      <c r="E251" s="82">
        <f>SUM(E252:E255)</f>
        <v>74800.947809000005</v>
      </c>
      <c r="F251" s="38">
        <f t="shared" si="134"/>
        <v>0.82198843746153849</v>
      </c>
      <c r="G251" s="38">
        <f t="shared" si="135"/>
        <v>0.82198843746153849</v>
      </c>
      <c r="H251" s="64"/>
      <c r="I251" s="65"/>
      <c r="J251" s="65"/>
      <c r="K251" s="65"/>
      <c r="L251" s="65"/>
      <c r="M251" s="20"/>
      <c r="N251" s="20"/>
      <c r="O251" s="20"/>
      <c r="P251" s="20"/>
      <c r="Q251" s="20"/>
      <c r="R251" s="20"/>
      <c r="S251" s="20"/>
      <c r="T251" s="20"/>
      <c r="U251" s="20"/>
      <c r="V251" s="20"/>
      <c r="W251" s="20"/>
      <c r="X251" s="20"/>
    </row>
    <row r="252" spans="1:24" ht="43.5" customHeight="1">
      <c r="A252" s="5">
        <v>1</v>
      </c>
      <c r="B252" s="27" t="s">
        <v>272</v>
      </c>
      <c r="C252" s="81">
        <v>21000</v>
      </c>
      <c r="D252" s="57">
        <v>17436.618000000002</v>
      </c>
      <c r="E252" s="57">
        <v>17436.618000000002</v>
      </c>
      <c r="F252" s="25">
        <f t="shared" si="134"/>
        <v>0.83031514285714292</v>
      </c>
      <c r="G252" s="25">
        <f t="shared" si="135"/>
        <v>0.83031514285714292</v>
      </c>
      <c r="H252" s="43"/>
      <c r="J252" s="1" t="s">
        <v>194</v>
      </c>
      <c r="K252" s="1" t="s">
        <v>17</v>
      </c>
      <c r="M252" s="20">
        <f>IF(K252="CT",C252,0)</f>
        <v>21000</v>
      </c>
      <c r="N252" s="20">
        <f>IF(L252="KCM",C252,0)</f>
        <v>0</v>
      </c>
      <c r="O252" s="20">
        <f>IF(K252="CT",D252,0)</f>
        <v>17436.618000000002</v>
      </c>
      <c r="P252" s="20">
        <f>IF(L252="KCM",D252,0)</f>
        <v>0</v>
      </c>
      <c r="Q252" s="20">
        <f>IF(K252="CT",E252,0)</f>
        <v>17436.618000000002</v>
      </c>
      <c r="R252" s="20">
        <f>IF(L252="KCM",E252,0)</f>
        <v>0</v>
      </c>
      <c r="S252" s="20" t="str">
        <f>IF(AND(K252="CT",G252=0%),"x"," ")</f>
        <v xml:space="preserve"> </v>
      </c>
      <c r="T252" s="20" t="str">
        <f>IF(AND(K252="CT",0%&lt;G252,G252&lt;30%),"x"," ")</f>
        <v xml:space="preserve"> </v>
      </c>
      <c r="U252" s="20">
        <f>IF(T252="x",C252,0)</f>
        <v>0</v>
      </c>
      <c r="V252" s="20" t="str">
        <f>IF(AND(K252="CT",30%&lt;G252,G252&lt;60%),"x"," ")</f>
        <v xml:space="preserve"> </v>
      </c>
      <c r="W252" s="20">
        <f>IF(V252="x",C252,0)</f>
        <v>0</v>
      </c>
      <c r="X252" s="20" t="str">
        <f>IF(AND(0%&lt;G252,G252&lt;40%),"x"," ")</f>
        <v xml:space="preserve"> </v>
      </c>
    </row>
    <row r="253" spans="1:24" ht="39" customHeight="1">
      <c r="A253" s="5">
        <v>2</v>
      </c>
      <c r="B253" s="27" t="s">
        <v>273</v>
      </c>
      <c r="C253" s="72">
        <v>20000</v>
      </c>
      <c r="D253" s="57">
        <v>9666.2783149999996</v>
      </c>
      <c r="E253" s="57">
        <v>9666.2783149999996</v>
      </c>
      <c r="F253" s="25">
        <f t="shared" si="134"/>
        <v>0.48331391574999999</v>
      </c>
      <c r="G253" s="25">
        <f t="shared" si="135"/>
        <v>0.48331391574999999</v>
      </c>
      <c r="H253" s="43"/>
      <c r="J253" s="1" t="s">
        <v>194</v>
      </c>
      <c r="K253" s="1" t="s">
        <v>17</v>
      </c>
      <c r="M253" s="20">
        <f>IF(K253="CT",C253,0)</f>
        <v>20000</v>
      </c>
      <c r="N253" s="20">
        <f>IF(L253="KCM",C253,0)</f>
        <v>0</v>
      </c>
      <c r="O253" s="20">
        <f>IF(K253="CT",D253,0)</f>
        <v>9666.2783149999996</v>
      </c>
      <c r="P253" s="20">
        <f>IF(L253="KCM",D253,0)</f>
        <v>0</v>
      </c>
      <c r="Q253" s="20">
        <f>IF(K253="CT",E253,0)</f>
        <v>9666.2783149999996</v>
      </c>
      <c r="R253" s="20">
        <f>IF(L253="KCM",E253,0)</f>
        <v>0</v>
      </c>
      <c r="S253" s="20" t="str">
        <f>IF(AND(K253="CT",G253=0%),"x"," ")</f>
        <v xml:space="preserve"> </v>
      </c>
      <c r="T253" s="20" t="str">
        <f>IF(AND(K253="CT",0%&lt;G253,G253&lt;30%),"x"," ")</f>
        <v xml:space="preserve"> </v>
      </c>
      <c r="U253" s="20">
        <f>IF(T253="x",C253,0)</f>
        <v>0</v>
      </c>
      <c r="V253" s="20" t="str">
        <f>IF(AND(K253="CT",30%&lt;G253,G253&lt;60%),"x"," ")</f>
        <v>x</v>
      </c>
      <c r="W253" s="20">
        <f>IF(V253="x",C253,0)</f>
        <v>20000</v>
      </c>
      <c r="X253" s="20" t="str">
        <f>IF(AND(0%&lt;G253,G253&lt;40%),"x"," ")</f>
        <v xml:space="preserve"> </v>
      </c>
    </row>
    <row r="254" spans="1:24" ht="45" customHeight="1">
      <c r="A254" s="5">
        <v>3</v>
      </c>
      <c r="B254" s="27" t="s">
        <v>274</v>
      </c>
      <c r="C254" s="81">
        <v>30000</v>
      </c>
      <c r="D254" s="57">
        <v>30000.000000000004</v>
      </c>
      <c r="E254" s="57">
        <v>30000.000000000004</v>
      </c>
      <c r="F254" s="25">
        <f t="shared" si="134"/>
        <v>1.0000000000000002</v>
      </c>
      <c r="G254" s="25">
        <f t="shared" si="135"/>
        <v>1.0000000000000002</v>
      </c>
      <c r="H254" s="43"/>
      <c r="J254" s="1" t="s">
        <v>194</v>
      </c>
      <c r="K254" s="1" t="s">
        <v>17</v>
      </c>
      <c r="M254" s="20">
        <f>IF(K254="CT",C254,0)</f>
        <v>30000</v>
      </c>
      <c r="N254" s="20">
        <f>IF(L254="KCM",C254,0)</f>
        <v>0</v>
      </c>
      <c r="O254" s="20">
        <f>IF(K254="CT",D254,0)</f>
        <v>30000.000000000004</v>
      </c>
      <c r="P254" s="20">
        <f>IF(L254="KCM",D254,0)</f>
        <v>0</v>
      </c>
      <c r="Q254" s="20">
        <f>IF(K254="CT",E254,0)</f>
        <v>30000.000000000004</v>
      </c>
      <c r="R254" s="20">
        <f>IF(L254="KCM",E254,0)</f>
        <v>0</v>
      </c>
      <c r="S254" s="20" t="str">
        <f>IF(AND(K254="CT",G254=0%),"x"," ")</f>
        <v xml:space="preserve"> </v>
      </c>
      <c r="T254" s="20" t="str">
        <f>IF(AND(K254="CT",0%&lt;G254,G254&lt;30%),"x"," ")</f>
        <v xml:space="preserve"> </v>
      </c>
      <c r="U254" s="20">
        <f>IF(T254="x",C254,0)</f>
        <v>0</v>
      </c>
      <c r="V254" s="20" t="str">
        <f>IF(AND(K254="CT",30%&lt;G254,G254&lt;60%),"x"," ")</f>
        <v xml:space="preserve"> </v>
      </c>
      <c r="W254" s="20">
        <f>IF(V254="x",C254,0)</f>
        <v>0</v>
      </c>
      <c r="X254" s="20" t="str">
        <f>IF(AND(0%&lt;G254,G254&lt;40%),"x"," ")</f>
        <v xml:space="preserve"> </v>
      </c>
    </row>
    <row r="255" spans="1:24" ht="39" customHeight="1">
      <c r="A255" s="5">
        <v>4</v>
      </c>
      <c r="B255" s="27" t="s">
        <v>275</v>
      </c>
      <c r="C255" s="72">
        <v>20000</v>
      </c>
      <c r="D255" s="58">
        <v>17698.051493999999</v>
      </c>
      <c r="E255" s="58">
        <v>17698.051493999999</v>
      </c>
      <c r="F255" s="25">
        <f t="shared" si="134"/>
        <v>0.8849025747</v>
      </c>
      <c r="G255" s="25">
        <f t="shared" si="135"/>
        <v>0.8849025747</v>
      </c>
      <c r="H255" s="43"/>
      <c r="J255" s="1" t="s">
        <v>194</v>
      </c>
      <c r="K255" s="1" t="s">
        <v>17</v>
      </c>
      <c r="M255" s="20">
        <f>IF(K255="CT",C255,0)</f>
        <v>20000</v>
      </c>
      <c r="N255" s="20">
        <f>IF(L255="KCM",C255,0)</f>
        <v>0</v>
      </c>
      <c r="O255" s="20">
        <f>IF(K255="CT",D255,0)</f>
        <v>17698.051493999999</v>
      </c>
      <c r="P255" s="20">
        <f>IF(L255="KCM",D255,0)</f>
        <v>0</v>
      </c>
      <c r="Q255" s="20">
        <f>IF(K255="CT",E255,0)</f>
        <v>17698.051493999999</v>
      </c>
      <c r="R255" s="20">
        <f>IF(L255="KCM",E255,0)</f>
        <v>0</v>
      </c>
      <c r="S255" s="20" t="str">
        <f>IF(AND(K255="CT",G255=0%),"x"," ")</f>
        <v xml:space="preserve"> </v>
      </c>
      <c r="T255" s="20" t="str">
        <f>IF(AND(K255="CT",0%&lt;G255,G255&lt;30%),"x"," ")</f>
        <v xml:space="preserve"> </v>
      </c>
      <c r="U255" s="20">
        <f>IF(T255="x",C255,0)</f>
        <v>0</v>
      </c>
      <c r="V255" s="20" t="str">
        <f>IF(AND(K255="CT",30%&lt;G255,G255&lt;60%),"x"," ")</f>
        <v xml:space="preserve"> </v>
      </c>
      <c r="W255" s="20">
        <f>IF(V255="x",C255,0)</f>
        <v>0</v>
      </c>
      <c r="X255" s="20" t="str">
        <f>IF(AND(0%&lt;G255,G255&lt;40%),"x"," ")</f>
        <v xml:space="preserve"> </v>
      </c>
    </row>
    <row r="256" spans="1:24" s="66" customFormat="1" ht="39.950000000000003" customHeight="1">
      <c r="A256" s="45" t="s">
        <v>112</v>
      </c>
      <c r="B256" s="46" t="s">
        <v>276</v>
      </c>
      <c r="C256" s="82">
        <f>SUM(C257:C259)</f>
        <v>94000</v>
      </c>
      <c r="D256" s="82">
        <f>SUM(D257:D259)</f>
        <v>72412.006019000022</v>
      </c>
      <c r="E256" s="82">
        <f>SUM(E257:E259)</f>
        <v>72412.006019000022</v>
      </c>
      <c r="F256" s="38">
        <f t="shared" si="134"/>
        <v>0.77034048956383006</v>
      </c>
      <c r="G256" s="38">
        <f t="shared" si="135"/>
        <v>0.77034048956383006</v>
      </c>
      <c r="H256" s="64"/>
      <c r="I256" s="65"/>
      <c r="J256" s="65"/>
      <c r="K256" s="65"/>
      <c r="L256" s="65"/>
      <c r="M256" s="20"/>
      <c r="N256" s="20"/>
      <c r="O256" s="20"/>
      <c r="P256" s="20"/>
      <c r="Q256" s="20"/>
      <c r="R256" s="20"/>
      <c r="S256" s="20"/>
      <c r="T256" s="20"/>
      <c r="U256" s="20"/>
      <c r="V256" s="20"/>
      <c r="W256" s="20"/>
      <c r="X256" s="20"/>
    </row>
    <row r="257" spans="1:24" ht="50.1" customHeight="1">
      <c r="A257" s="5">
        <v>1</v>
      </c>
      <c r="B257" s="27" t="s">
        <v>277</v>
      </c>
      <c r="C257" s="72">
        <v>5000</v>
      </c>
      <c r="D257" s="58">
        <v>1696.0003139999999</v>
      </c>
      <c r="E257" s="58">
        <v>1696.0003139999999</v>
      </c>
      <c r="F257" s="25">
        <f t="shared" si="134"/>
        <v>0.33920006279999998</v>
      </c>
      <c r="G257" s="25">
        <f t="shared" si="135"/>
        <v>0.33920006279999998</v>
      </c>
      <c r="H257" s="43"/>
      <c r="J257" s="1" t="s">
        <v>278</v>
      </c>
      <c r="K257" s="1" t="s">
        <v>17</v>
      </c>
      <c r="M257" s="20">
        <f>IF(K257="CT",C257,0)</f>
        <v>5000</v>
      </c>
      <c r="N257" s="20">
        <f>IF(L257="KCM",C257,0)</f>
        <v>0</v>
      </c>
      <c r="O257" s="20">
        <f>IF(K257="CT",D257,0)</f>
        <v>1696.0003139999999</v>
      </c>
      <c r="P257" s="20">
        <f>IF(L257="KCM",D257,0)</f>
        <v>0</v>
      </c>
      <c r="Q257" s="20">
        <f>IF(K257="CT",E257,0)</f>
        <v>1696.0003139999999</v>
      </c>
      <c r="R257" s="20">
        <f>IF(L257="KCM",E257,0)</f>
        <v>0</v>
      </c>
      <c r="S257" s="20" t="str">
        <f>IF(AND(K257="CT",G257=0%),"x"," ")</f>
        <v xml:space="preserve"> </v>
      </c>
      <c r="T257" s="20" t="str">
        <f>IF(AND(K257="CT",0%&lt;G257,G257&lt;30%),"x"," ")</f>
        <v xml:space="preserve"> </v>
      </c>
      <c r="U257" s="20">
        <f>IF(T257="x",C257,0)</f>
        <v>0</v>
      </c>
      <c r="V257" s="20" t="str">
        <f>IF(AND(K257="CT",30%&lt;G257,G257&lt;60%),"x"," ")</f>
        <v>x</v>
      </c>
      <c r="W257" s="20">
        <f>IF(V257="x",C257,0)</f>
        <v>5000</v>
      </c>
      <c r="X257" s="20" t="str">
        <f t="shared" ref="X257:X265" si="136">IF(AND(0%&lt;G257,G257&lt;40%),"x"," ")</f>
        <v>x</v>
      </c>
    </row>
    <row r="258" spans="1:24" ht="50.1" customHeight="1">
      <c r="A258" s="5">
        <v>2</v>
      </c>
      <c r="B258" s="27" t="s">
        <v>279</v>
      </c>
      <c r="C258" s="72">
        <v>80000</v>
      </c>
      <c r="D258" s="58">
        <v>66310.306006000013</v>
      </c>
      <c r="E258" s="58">
        <v>66310.306006000013</v>
      </c>
      <c r="F258" s="25">
        <f t="shared" si="134"/>
        <v>0.82887882507500021</v>
      </c>
      <c r="G258" s="25">
        <f t="shared" si="135"/>
        <v>0.82887882507500021</v>
      </c>
      <c r="H258" s="43"/>
      <c r="J258" s="1" t="s">
        <v>278</v>
      </c>
      <c r="K258" s="1" t="s">
        <v>17</v>
      </c>
      <c r="M258" s="20">
        <f>IF(K258="CT",C258,0)</f>
        <v>80000</v>
      </c>
      <c r="N258" s="20">
        <f>IF(L258="KCM",C258,0)</f>
        <v>0</v>
      </c>
      <c r="O258" s="20">
        <f>IF(K258="CT",D258,0)</f>
        <v>66310.306006000013</v>
      </c>
      <c r="P258" s="20">
        <f>IF(L258="KCM",D258,0)</f>
        <v>0</v>
      </c>
      <c r="Q258" s="20">
        <f>IF(K258="CT",E258,0)</f>
        <v>66310.306006000013</v>
      </c>
      <c r="R258" s="20">
        <f>IF(L258="KCM",E258,0)</f>
        <v>0</v>
      </c>
      <c r="S258" s="20" t="str">
        <f>IF(AND(K258="CT",G258=0%),"x"," ")</f>
        <v xml:space="preserve"> </v>
      </c>
      <c r="T258" s="20" t="str">
        <f>IF(AND(K258="CT",0%&lt;G258,G258&lt;30%),"x"," ")</f>
        <v xml:space="preserve"> </v>
      </c>
      <c r="U258" s="20">
        <f>IF(T258="x",C258,0)</f>
        <v>0</v>
      </c>
      <c r="V258" s="20" t="str">
        <f>IF(AND(K258="CT",30%&lt;G258,G258&lt;60%),"x"," ")</f>
        <v xml:space="preserve"> </v>
      </c>
      <c r="W258" s="20">
        <f>IF(V258="x",C258,0)</f>
        <v>0</v>
      </c>
      <c r="X258" s="20" t="str">
        <f t="shared" si="136"/>
        <v xml:space="preserve"> </v>
      </c>
    </row>
    <row r="259" spans="1:24" ht="50.1" customHeight="1">
      <c r="A259" s="5">
        <v>3</v>
      </c>
      <c r="B259" s="27" t="s">
        <v>280</v>
      </c>
      <c r="C259" s="81">
        <v>9000</v>
      </c>
      <c r="D259" s="58">
        <v>4405.6996990000007</v>
      </c>
      <c r="E259" s="58">
        <v>4405.6996990000007</v>
      </c>
      <c r="F259" s="25">
        <f t="shared" si="134"/>
        <v>0.48952218877777787</v>
      </c>
      <c r="G259" s="25">
        <f t="shared" si="135"/>
        <v>0.48952218877777787</v>
      </c>
      <c r="H259" s="43"/>
      <c r="J259" s="1" t="s">
        <v>278</v>
      </c>
      <c r="K259" s="1" t="s">
        <v>17</v>
      </c>
      <c r="M259" s="20">
        <f>IF(K259="CT",C259,0)</f>
        <v>9000</v>
      </c>
      <c r="N259" s="20">
        <f>IF(L259="KCM",C259,0)</f>
        <v>0</v>
      </c>
      <c r="O259" s="20">
        <f>IF(K259="CT",D259,0)</f>
        <v>4405.6996990000007</v>
      </c>
      <c r="P259" s="20">
        <f>IF(L259="KCM",D259,0)</f>
        <v>0</v>
      </c>
      <c r="Q259" s="20">
        <f>IF(K259="CT",E259,0)</f>
        <v>4405.6996990000007</v>
      </c>
      <c r="R259" s="20">
        <f>IF(L259="KCM",E259,0)</f>
        <v>0</v>
      </c>
      <c r="S259" s="20" t="str">
        <f>IF(AND(K259="CT",G259=0%),"x"," ")</f>
        <v xml:space="preserve"> </v>
      </c>
      <c r="T259" s="20" t="str">
        <f>IF(AND(K259="CT",0%&lt;G259,G259&lt;30%),"x"," ")</f>
        <v xml:space="preserve"> </v>
      </c>
      <c r="U259" s="20">
        <f>IF(T259="x",C259,0)</f>
        <v>0</v>
      </c>
      <c r="V259" s="20" t="str">
        <f>IF(AND(K259="CT",30%&lt;G259,G259&lt;60%),"x"," ")</f>
        <v>x</v>
      </c>
      <c r="W259" s="20">
        <f>IF(V259="x",C259,0)</f>
        <v>9000</v>
      </c>
      <c r="X259" s="20" t="str">
        <f t="shared" si="136"/>
        <v xml:space="preserve"> </v>
      </c>
    </row>
    <row r="260" spans="1:24" s="66" customFormat="1" ht="39.950000000000003" customHeight="1">
      <c r="A260" s="45" t="s">
        <v>281</v>
      </c>
      <c r="B260" s="46" t="s">
        <v>132</v>
      </c>
      <c r="C260" s="82">
        <f>SUM(C261:C265)</f>
        <v>151000</v>
      </c>
      <c r="D260" s="82">
        <f>SUM(D261:D265)</f>
        <v>130706.34568400001</v>
      </c>
      <c r="E260" s="82">
        <f>SUM(E261:E265)</f>
        <v>130706.34568400001</v>
      </c>
      <c r="F260" s="38">
        <f t="shared" si="134"/>
        <v>0.86560493830463581</v>
      </c>
      <c r="G260" s="38">
        <f t="shared" si="135"/>
        <v>0.86560493830463581</v>
      </c>
      <c r="H260" s="64"/>
      <c r="I260" s="65"/>
      <c r="J260" s="65"/>
      <c r="K260" s="65"/>
      <c r="L260" s="65"/>
      <c r="M260" s="20"/>
      <c r="N260" s="20"/>
      <c r="O260" s="20"/>
      <c r="P260" s="20"/>
      <c r="Q260" s="20"/>
      <c r="R260" s="20"/>
      <c r="S260" s="20"/>
      <c r="T260" s="20"/>
      <c r="U260" s="20"/>
      <c r="V260" s="20"/>
      <c r="W260" s="20"/>
      <c r="X260" s="20" t="str">
        <f t="shared" si="136"/>
        <v xml:space="preserve"> </v>
      </c>
    </row>
    <row r="261" spans="1:24" ht="50.1" customHeight="1">
      <c r="A261" s="5">
        <v>1</v>
      </c>
      <c r="B261" s="27" t="s">
        <v>282</v>
      </c>
      <c r="C261" s="81">
        <v>22000</v>
      </c>
      <c r="D261" s="57">
        <v>17030.364647000002</v>
      </c>
      <c r="E261" s="57">
        <v>17030.364647000002</v>
      </c>
      <c r="F261" s="25">
        <f t="shared" si="134"/>
        <v>0.77410748395454554</v>
      </c>
      <c r="G261" s="25">
        <f t="shared" si="135"/>
        <v>0.77410748395454554</v>
      </c>
      <c r="H261" s="43"/>
      <c r="J261" s="1" t="s">
        <v>134</v>
      </c>
      <c r="K261" s="1" t="s">
        <v>17</v>
      </c>
      <c r="M261" s="20">
        <f>IF(K261="CT",C261,0)</f>
        <v>22000</v>
      </c>
      <c r="N261" s="20">
        <f>IF(L261="KCM",C261,0)</f>
        <v>0</v>
      </c>
      <c r="O261" s="20">
        <f>IF(K261="CT",D261,0)</f>
        <v>17030.364647000002</v>
      </c>
      <c r="P261" s="20">
        <f>IF(L261="KCM",D261,0)</f>
        <v>0</v>
      </c>
      <c r="Q261" s="20">
        <f>IF(K261="CT",E261,0)</f>
        <v>17030.364647000002</v>
      </c>
      <c r="R261" s="20">
        <f>IF(L261="KCM",E261,0)</f>
        <v>0</v>
      </c>
      <c r="S261" s="20" t="str">
        <f>IF(AND(K261="CT",G261=0%),"x"," ")</f>
        <v xml:space="preserve"> </v>
      </c>
      <c r="T261" s="20" t="str">
        <f>IF(AND(K261="CT",0%&lt;G261,G261&lt;30%),"x"," ")</f>
        <v xml:space="preserve"> </v>
      </c>
      <c r="U261" s="20">
        <f>IF(T261="x",C261,0)</f>
        <v>0</v>
      </c>
      <c r="V261" s="20" t="str">
        <f>IF(AND(K261="CT",30%&lt;G261,G261&lt;60%),"x"," ")</f>
        <v xml:space="preserve"> </v>
      </c>
      <c r="W261" s="20">
        <f>IF(V261="x",C261,0)</f>
        <v>0</v>
      </c>
      <c r="X261" s="20" t="str">
        <f t="shared" si="136"/>
        <v xml:space="preserve"> </v>
      </c>
    </row>
    <row r="262" spans="1:24" ht="50.1" customHeight="1">
      <c r="A262" s="5">
        <v>2</v>
      </c>
      <c r="B262" s="27" t="s">
        <v>283</v>
      </c>
      <c r="C262" s="72">
        <v>2000</v>
      </c>
      <c r="D262" s="57">
        <v>2000</v>
      </c>
      <c r="E262" s="57">
        <v>2000</v>
      </c>
      <c r="F262" s="51">
        <f t="shared" si="134"/>
        <v>1</v>
      </c>
      <c r="G262" s="51">
        <f t="shared" si="135"/>
        <v>1</v>
      </c>
      <c r="H262" s="43"/>
      <c r="J262" s="1" t="s">
        <v>134</v>
      </c>
      <c r="K262" s="1" t="s">
        <v>17</v>
      </c>
      <c r="M262" s="20">
        <f>IF(K262="CT",C262,0)</f>
        <v>2000</v>
      </c>
      <c r="N262" s="20">
        <f>IF(L262="KCM",C262,0)</f>
        <v>0</v>
      </c>
      <c r="O262" s="20">
        <f>IF(K262="CT",D262,0)</f>
        <v>2000</v>
      </c>
      <c r="P262" s="20">
        <f>IF(L262="KCM",D262,0)</f>
        <v>0</v>
      </c>
      <c r="Q262" s="20">
        <f>IF(K262="CT",E262,0)</f>
        <v>2000</v>
      </c>
      <c r="R262" s="20">
        <f>IF(L262="KCM",E262,0)</f>
        <v>0</v>
      </c>
      <c r="S262" s="20" t="str">
        <f>IF(AND(K262="CT",G262=0%),"x"," ")</f>
        <v xml:space="preserve"> </v>
      </c>
      <c r="T262" s="20" t="str">
        <f>IF(AND(K262="CT",0%&lt;G262,G262&lt;30%),"x"," ")</f>
        <v xml:space="preserve"> </v>
      </c>
      <c r="U262" s="20">
        <f>IF(T262="x",C262,0)</f>
        <v>0</v>
      </c>
      <c r="V262" s="20" t="str">
        <f>IF(AND(K262="CT",30%&lt;G262,G262&lt;60%),"x"," ")</f>
        <v xml:space="preserve"> </v>
      </c>
      <c r="W262" s="20">
        <f>IF(V262="x",C262,0)</f>
        <v>0</v>
      </c>
      <c r="X262" s="20" t="str">
        <f t="shared" si="136"/>
        <v xml:space="preserve"> </v>
      </c>
    </row>
    <row r="263" spans="1:24" ht="50.1" customHeight="1">
      <c r="A263" s="5">
        <v>3</v>
      </c>
      <c r="B263" s="27" t="s">
        <v>284</v>
      </c>
      <c r="C263" s="72">
        <v>12000</v>
      </c>
      <c r="D263" s="57">
        <v>12000</v>
      </c>
      <c r="E263" s="57">
        <v>12000</v>
      </c>
      <c r="F263" s="25">
        <f t="shared" si="134"/>
        <v>1</v>
      </c>
      <c r="G263" s="25">
        <f t="shared" si="135"/>
        <v>1</v>
      </c>
      <c r="H263" s="43"/>
      <c r="J263" s="1" t="s">
        <v>134</v>
      </c>
      <c r="K263" s="1" t="s">
        <v>17</v>
      </c>
      <c r="M263" s="20">
        <f>IF(K263="CT",C263,0)</f>
        <v>12000</v>
      </c>
      <c r="N263" s="20">
        <f>IF(L263="KCM",C263,0)</f>
        <v>0</v>
      </c>
      <c r="O263" s="20">
        <f>IF(K263="CT",D263,0)</f>
        <v>12000</v>
      </c>
      <c r="P263" s="20">
        <f>IF(L263="KCM",D263,0)</f>
        <v>0</v>
      </c>
      <c r="Q263" s="20">
        <f>IF(K263="CT",E263,0)</f>
        <v>12000</v>
      </c>
      <c r="R263" s="20">
        <f>IF(L263="KCM",E263,0)</f>
        <v>0</v>
      </c>
      <c r="S263" s="20" t="str">
        <f>IF(AND(K263="CT",G263=0%),"x"," ")</f>
        <v xml:space="preserve"> </v>
      </c>
      <c r="T263" s="20" t="str">
        <f>IF(AND(K263="CT",0%&lt;G263,G263&lt;30%),"x"," ")</f>
        <v xml:space="preserve"> </v>
      </c>
      <c r="U263" s="20">
        <f>IF(T263="x",C263,0)</f>
        <v>0</v>
      </c>
      <c r="V263" s="20" t="str">
        <f>IF(AND(K263="CT",30%&lt;G263,G263&lt;60%),"x"," ")</f>
        <v xml:space="preserve"> </v>
      </c>
      <c r="W263" s="20">
        <f>IF(V263="x",C263,0)</f>
        <v>0</v>
      </c>
      <c r="X263" s="20" t="str">
        <f t="shared" si="136"/>
        <v xml:space="preserve"> </v>
      </c>
    </row>
    <row r="264" spans="1:24" ht="50.1" customHeight="1">
      <c r="A264" s="5">
        <v>4</v>
      </c>
      <c r="B264" s="27" t="s">
        <v>285</v>
      </c>
      <c r="C264" s="72">
        <v>25000</v>
      </c>
      <c r="D264" s="57">
        <v>22046.018</v>
      </c>
      <c r="E264" s="57">
        <v>22046.018</v>
      </c>
      <c r="F264" s="25">
        <f t="shared" si="134"/>
        <v>0.88184072000000002</v>
      </c>
      <c r="G264" s="25">
        <f t="shared" si="135"/>
        <v>0.88184072000000002</v>
      </c>
      <c r="H264" s="43"/>
      <c r="J264" s="1" t="s">
        <v>134</v>
      </c>
      <c r="K264" s="1" t="s">
        <v>17</v>
      </c>
      <c r="M264" s="20">
        <f>IF(K264="CT",C264,0)</f>
        <v>25000</v>
      </c>
      <c r="N264" s="20">
        <f>IF(L264="KCM",C264,0)</f>
        <v>0</v>
      </c>
      <c r="O264" s="20">
        <f>IF(K264="CT",D264,0)</f>
        <v>22046.018</v>
      </c>
      <c r="P264" s="20">
        <f>IF(L264="KCM",D264,0)</f>
        <v>0</v>
      </c>
      <c r="Q264" s="20">
        <f>IF(K264="CT",E264,0)</f>
        <v>22046.018</v>
      </c>
      <c r="R264" s="20">
        <f>IF(L264="KCM",E264,0)</f>
        <v>0</v>
      </c>
      <c r="S264" s="20" t="str">
        <f>IF(AND(K264="CT",G264=0%),"x"," ")</f>
        <v xml:space="preserve"> </v>
      </c>
      <c r="T264" s="20" t="str">
        <f>IF(AND(K264="CT",0%&lt;G264,G264&lt;30%),"x"," ")</f>
        <v xml:space="preserve"> </v>
      </c>
      <c r="U264" s="20">
        <f>IF(T264="x",C264,0)</f>
        <v>0</v>
      </c>
      <c r="V264" s="20" t="str">
        <f>IF(AND(K264="CT",30%&lt;G264,G264&lt;60%),"x"," ")</f>
        <v xml:space="preserve"> </v>
      </c>
      <c r="W264" s="20">
        <f>IF(V264="x",C264,0)</f>
        <v>0</v>
      </c>
      <c r="X264" s="20" t="str">
        <f t="shared" si="136"/>
        <v xml:space="preserve"> </v>
      </c>
    </row>
    <row r="265" spans="1:24" ht="50.1" customHeight="1">
      <c r="A265" s="5">
        <v>5</v>
      </c>
      <c r="B265" s="27" t="s">
        <v>286</v>
      </c>
      <c r="C265" s="72">
        <v>90000</v>
      </c>
      <c r="D265" s="57">
        <v>77629.963037000009</v>
      </c>
      <c r="E265" s="57">
        <v>77629.963037000009</v>
      </c>
      <c r="F265" s="25">
        <f t="shared" si="134"/>
        <v>0.86255514485555562</v>
      </c>
      <c r="G265" s="25">
        <f t="shared" si="135"/>
        <v>0.86255514485555562</v>
      </c>
      <c r="H265" s="43"/>
      <c r="J265" s="1" t="s">
        <v>134</v>
      </c>
      <c r="K265" s="1" t="s">
        <v>17</v>
      </c>
      <c r="M265" s="20">
        <f>IF(K265="CT",C265,0)</f>
        <v>90000</v>
      </c>
      <c r="N265" s="20">
        <f>IF(L265="KCM",C265,0)</f>
        <v>0</v>
      </c>
      <c r="O265" s="20">
        <f>IF(K265="CT",D265,0)</f>
        <v>77629.963037000009</v>
      </c>
      <c r="P265" s="20">
        <f>IF(L265="KCM",D265,0)</f>
        <v>0</v>
      </c>
      <c r="Q265" s="20">
        <f>IF(K265="CT",E265,0)</f>
        <v>77629.963037000009</v>
      </c>
      <c r="R265" s="20">
        <f>IF(L265="KCM",E265,0)</f>
        <v>0</v>
      </c>
      <c r="S265" s="20" t="str">
        <f>IF(AND(K265="CT",G265=0%),"x"," ")</f>
        <v xml:space="preserve"> </v>
      </c>
      <c r="T265" s="20" t="str">
        <f>IF(AND(K265="CT",0%&lt;G265,G265&lt;30%),"x"," ")</f>
        <v xml:space="preserve"> </v>
      </c>
      <c r="U265" s="20">
        <f>IF(T265="x",C265,0)</f>
        <v>0</v>
      </c>
      <c r="V265" s="20" t="str">
        <f>IF(AND(K265="CT",30%&lt;G265,G265&lt;60%),"x"," ")</f>
        <v xml:space="preserve"> </v>
      </c>
      <c r="W265" s="20">
        <f>IF(V265="x",C265,0)</f>
        <v>0</v>
      </c>
      <c r="X265" s="20" t="str">
        <f t="shared" si="136"/>
        <v xml:space="preserve"> </v>
      </c>
    </row>
    <row r="266" spans="1:24" ht="33.75" customHeight="1">
      <c r="A266" s="13" t="s">
        <v>287</v>
      </c>
      <c r="B266" s="17" t="s">
        <v>196</v>
      </c>
      <c r="C266" s="54">
        <f>SUM(C267,C272,C286,C288,C290,C293,C296)</f>
        <v>359678</v>
      </c>
      <c r="D266" s="54">
        <f t="shared" ref="D266:E266" si="137">SUM(D267,D272,D286,D288,D290,D293,D296)</f>
        <v>180677.95447300002</v>
      </c>
      <c r="E266" s="54">
        <f t="shared" si="137"/>
        <v>180677.95447300002</v>
      </c>
      <c r="F266" s="8">
        <f t="shared" si="134"/>
        <v>0.50233251539710522</v>
      </c>
      <c r="G266" s="8">
        <f t="shared" si="135"/>
        <v>0.50233251539710522</v>
      </c>
      <c r="H266" s="43"/>
      <c r="M266" s="20"/>
      <c r="N266" s="20"/>
      <c r="O266" s="20"/>
      <c r="P266" s="20"/>
      <c r="Q266" s="20"/>
      <c r="R266" s="20"/>
      <c r="S266" s="20"/>
      <c r="T266" s="20"/>
      <c r="U266" s="20"/>
      <c r="V266" s="20"/>
      <c r="W266" s="20"/>
      <c r="X266" s="20"/>
    </row>
    <row r="267" spans="1:24" s="66" customFormat="1" ht="32.25" customHeight="1">
      <c r="A267" s="45" t="s">
        <v>86</v>
      </c>
      <c r="B267" s="46" t="s">
        <v>87</v>
      </c>
      <c r="C267" s="82">
        <f>SUM(C268:C271)</f>
        <v>118193</v>
      </c>
      <c r="D267" s="82">
        <f t="shared" ref="D267:E267" si="138">SUM(D268:D271)</f>
        <v>95966.471824000007</v>
      </c>
      <c r="E267" s="82">
        <f t="shared" si="138"/>
        <v>95966.471824000007</v>
      </c>
      <c r="F267" s="38">
        <f t="shared" si="134"/>
        <v>0.81194716966317804</v>
      </c>
      <c r="G267" s="38">
        <f t="shared" si="135"/>
        <v>0.81194716966317804</v>
      </c>
      <c r="H267" s="64"/>
      <c r="I267" s="65"/>
      <c r="J267" s="65"/>
      <c r="K267" s="65"/>
      <c r="L267" s="65"/>
      <c r="M267" s="20"/>
      <c r="N267" s="20"/>
      <c r="O267" s="20"/>
      <c r="P267" s="20"/>
      <c r="Q267" s="20"/>
      <c r="R267" s="20"/>
      <c r="S267" s="20"/>
      <c r="T267" s="20"/>
      <c r="U267" s="20"/>
      <c r="V267" s="20"/>
      <c r="W267" s="20"/>
      <c r="X267" s="20"/>
    </row>
    <row r="268" spans="1:24" ht="50.1" customHeight="1">
      <c r="A268" s="5">
        <v>1</v>
      </c>
      <c r="B268" s="27" t="s">
        <v>138</v>
      </c>
      <c r="C268" s="84">
        <v>38379</v>
      </c>
      <c r="D268" s="78">
        <v>25409.148000000001</v>
      </c>
      <c r="E268" s="78">
        <v>25409.148000000001</v>
      </c>
      <c r="F268" s="42">
        <f t="shared" si="134"/>
        <v>0.6620586258109904</v>
      </c>
      <c r="G268" s="42">
        <f t="shared" si="135"/>
        <v>0.6620586258109904</v>
      </c>
      <c r="H268" s="43"/>
      <c r="J268" s="1" t="s">
        <v>89</v>
      </c>
      <c r="L268" s="1" t="s">
        <v>18</v>
      </c>
      <c r="M268" s="20">
        <f>IF(K268="CT",C268,0)</f>
        <v>0</v>
      </c>
      <c r="N268" s="20">
        <f>IF(L268="KCM",C268,0)</f>
        <v>38379</v>
      </c>
      <c r="O268" s="20">
        <f>IF(K268="CT",D268,0)</f>
        <v>0</v>
      </c>
      <c r="P268" s="20">
        <f>IF(L268="KCM",D268,0)</f>
        <v>25409.148000000001</v>
      </c>
      <c r="Q268" s="20">
        <f>IF(K268="CT",E268,0)</f>
        <v>0</v>
      </c>
      <c r="R268" s="20">
        <f>IF(L268="KCM",E268,0)</f>
        <v>25409.148000000001</v>
      </c>
      <c r="S268" s="20" t="str">
        <f>IF(AND(K268="CT",G268=0%),"x"," ")</f>
        <v xml:space="preserve"> </v>
      </c>
      <c r="T268" s="20" t="str">
        <f>IF(AND(K268="CT",0%&lt;G268,G268&lt;30%),"x"," ")</f>
        <v xml:space="preserve"> </v>
      </c>
      <c r="U268" s="20">
        <f>IF(T268="x",C268,0)</f>
        <v>0</v>
      </c>
      <c r="V268" s="20" t="str">
        <f>IF(AND(K268="CT",30%&lt;G268,G268&lt;60%),"x"," ")</f>
        <v xml:space="preserve"> </v>
      </c>
      <c r="W268" s="20">
        <f>IF(V268="x",C268,0)</f>
        <v>0</v>
      </c>
      <c r="X268" s="20" t="str">
        <f>IF(AND(0%&lt;G268,G268&lt;40%),"x"," ")</f>
        <v xml:space="preserve"> </v>
      </c>
    </row>
    <row r="269" spans="1:24" ht="50.1" customHeight="1">
      <c r="A269" s="5">
        <v>2</v>
      </c>
      <c r="B269" s="27" t="s">
        <v>288</v>
      </c>
      <c r="C269" s="57">
        <v>14000</v>
      </c>
      <c r="D269" s="57">
        <v>14000</v>
      </c>
      <c r="E269" s="57">
        <v>14000</v>
      </c>
      <c r="F269" s="25">
        <f t="shared" si="134"/>
        <v>1</v>
      </c>
      <c r="G269" s="25">
        <f t="shared" si="135"/>
        <v>1</v>
      </c>
      <c r="H269" s="43"/>
      <c r="J269" s="1" t="s">
        <v>89</v>
      </c>
      <c r="L269" s="1" t="s">
        <v>18</v>
      </c>
      <c r="M269" s="20">
        <f>IF(K269="CT",C269,0)</f>
        <v>0</v>
      </c>
      <c r="N269" s="20">
        <f>IF(L269="KCM",C269,0)</f>
        <v>14000</v>
      </c>
      <c r="O269" s="20">
        <f>IF(K269="CT",D269,0)</f>
        <v>0</v>
      </c>
      <c r="P269" s="20">
        <f>IF(L269="KCM",D269,0)</f>
        <v>14000</v>
      </c>
      <c r="Q269" s="20">
        <f>IF(K269="CT",E269,0)</f>
        <v>0</v>
      </c>
      <c r="R269" s="20">
        <f>IF(L269="KCM",E269,0)</f>
        <v>14000</v>
      </c>
      <c r="S269" s="20" t="str">
        <f>IF(AND(K269="CT",G269=0%),"x"," ")</f>
        <v xml:space="preserve"> </v>
      </c>
      <c r="T269" s="20" t="str">
        <f>IF(AND(K269="CT",0%&lt;G269,G269&lt;30%),"x"," ")</f>
        <v xml:space="preserve"> </v>
      </c>
      <c r="U269" s="20">
        <f>IF(T269="x",C269,0)</f>
        <v>0</v>
      </c>
      <c r="V269" s="20" t="str">
        <f>IF(AND(K269="CT",30%&lt;G269,G269&lt;60%),"x"," ")</f>
        <v xml:space="preserve"> </v>
      </c>
      <c r="W269" s="20">
        <f>IF(V269="x",C269,0)</f>
        <v>0</v>
      </c>
      <c r="X269" s="20" t="str">
        <f>IF(AND(0%&lt;G269,G269&lt;40%),"x"," ")</f>
        <v xml:space="preserve"> </v>
      </c>
    </row>
    <row r="270" spans="1:24" ht="50.1" customHeight="1">
      <c r="A270" s="5">
        <v>3</v>
      </c>
      <c r="B270" s="27" t="s">
        <v>289</v>
      </c>
      <c r="C270" s="57">
        <v>10000</v>
      </c>
      <c r="D270" s="58">
        <v>7745.0001589999993</v>
      </c>
      <c r="E270" s="58">
        <v>7745.0001589999993</v>
      </c>
      <c r="F270" s="25">
        <f t="shared" si="134"/>
        <v>0.77450001589999995</v>
      </c>
      <c r="G270" s="25">
        <f t="shared" si="135"/>
        <v>0.77450001589999995</v>
      </c>
      <c r="H270" s="43"/>
      <c r="J270" s="1" t="s">
        <v>89</v>
      </c>
      <c r="L270" s="1" t="s">
        <v>18</v>
      </c>
      <c r="M270" s="20">
        <f>IF(K270="CT",C270,0)</f>
        <v>0</v>
      </c>
      <c r="N270" s="20">
        <f>IF(L270="KCM",C270,0)</f>
        <v>10000</v>
      </c>
      <c r="O270" s="20">
        <f>IF(K270="CT",D270,0)</f>
        <v>0</v>
      </c>
      <c r="P270" s="20">
        <f>IF(L270="KCM",D270,0)</f>
        <v>7745.0001589999993</v>
      </c>
      <c r="Q270" s="20">
        <f>IF(K270="CT",E270,0)</f>
        <v>0</v>
      </c>
      <c r="R270" s="20">
        <f>IF(L270="KCM",E270,0)</f>
        <v>7745.0001589999993</v>
      </c>
      <c r="S270" s="20" t="str">
        <f>IF(AND(K270="CT",G270=0%),"x"," ")</f>
        <v xml:space="preserve"> </v>
      </c>
      <c r="T270" s="20" t="str">
        <f>IF(AND(K270="CT",0%&lt;G270,G270&lt;30%),"x"," ")</f>
        <v xml:space="preserve"> </v>
      </c>
      <c r="U270" s="20">
        <f>IF(T270="x",C270,0)</f>
        <v>0</v>
      </c>
      <c r="V270" s="20" t="str">
        <f>IF(AND(K270="CT",30%&lt;G270,G270&lt;60%),"x"," ")</f>
        <v xml:space="preserve"> </v>
      </c>
      <c r="W270" s="20">
        <f>IF(V270="x",C270,0)</f>
        <v>0</v>
      </c>
      <c r="X270" s="20" t="str">
        <f>IF(AND(0%&lt;G270,G270&lt;40%),"x"," ")</f>
        <v xml:space="preserve"> </v>
      </c>
    </row>
    <row r="271" spans="1:24" s="93" customFormat="1" ht="72" customHeight="1">
      <c r="A271" s="85">
        <v>4</v>
      </c>
      <c r="B271" s="86" t="s">
        <v>290</v>
      </c>
      <c r="C271" s="87">
        <v>55814</v>
      </c>
      <c r="D271" s="88">
        <v>48812.323665000004</v>
      </c>
      <c r="E271" s="88">
        <v>48812.323665000004</v>
      </c>
      <c r="F271" s="89">
        <f t="shared" si="134"/>
        <v>0.87455340353674715</v>
      </c>
      <c r="G271" s="89">
        <f t="shared" si="135"/>
        <v>0.87455340353674715</v>
      </c>
      <c r="H271" s="90"/>
      <c r="I271" s="91"/>
      <c r="J271" s="1" t="s">
        <v>89</v>
      </c>
      <c r="K271" s="1"/>
      <c r="L271" s="1" t="s">
        <v>18</v>
      </c>
      <c r="M271" s="20">
        <f>IF(K271="CT",C271,0)</f>
        <v>0</v>
      </c>
      <c r="N271" s="20">
        <f>IF(L271="KCM",C271,0)</f>
        <v>55814</v>
      </c>
      <c r="O271" s="20">
        <f>IF(K271="CT",D271,0)</f>
        <v>0</v>
      </c>
      <c r="P271" s="20">
        <f>IF(L271="KCM",D271,0)</f>
        <v>48812.323665000004</v>
      </c>
      <c r="Q271" s="20">
        <f>IF(K271="CT",E271,0)</f>
        <v>0</v>
      </c>
      <c r="R271" s="20">
        <f>IF(L271="KCM",E271,0)</f>
        <v>48812.323665000004</v>
      </c>
      <c r="S271" s="20" t="str">
        <f>IF(AND(K271="CT",G271=0%),"x"," ")</f>
        <v xml:space="preserve"> </v>
      </c>
      <c r="T271" s="20" t="str">
        <f>IF(AND(K271="CT",0%&lt;G271,G271&lt;30%),"x"," ")</f>
        <v xml:space="preserve"> </v>
      </c>
      <c r="U271" s="20">
        <f>IF(T271="x",C271,0)</f>
        <v>0</v>
      </c>
      <c r="V271" s="20" t="str">
        <f>IF(AND(K271="CT",30%&lt;G271,G271&lt;60%),"x"," ")</f>
        <v xml:space="preserve"> </v>
      </c>
      <c r="W271" s="20">
        <f>IF(V271="x",C271,0)</f>
        <v>0</v>
      </c>
      <c r="X271" s="92"/>
    </row>
    <row r="272" spans="1:24" s="66" customFormat="1" ht="32.25" customHeight="1">
      <c r="A272" s="45" t="s">
        <v>93</v>
      </c>
      <c r="B272" s="46" t="s">
        <v>246</v>
      </c>
      <c r="C272" s="82">
        <f>SUM(C273:C285)</f>
        <v>111185</v>
      </c>
      <c r="D272" s="82">
        <f t="shared" ref="D272:E272" si="139">SUM(D273:D285)</f>
        <v>39813.670798000006</v>
      </c>
      <c r="E272" s="82">
        <f t="shared" si="139"/>
        <v>39813.670798000006</v>
      </c>
      <c r="F272" s="38">
        <f t="shared" si="134"/>
        <v>0.35808491071637366</v>
      </c>
      <c r="G272" s="38">
        <f t="shared" si="135"/>
        <v>0.35808491071637366</v>
      </c>
      <c r="H272" s="64"/>
      <c r="I272" s="65"/>
      <c r="J272" s="65"/>
      <c r="K272" s="65"/>
      <c r="L272" s="65"/>
      <c r="M272" s="20"/>
      <c r="N272" s="20"/>
      <c r="O272" s="20"/>
      <c r="P272" s="20"/>
      <c r="Q272" s="20"/>
      <c r="R272" s="20"/>
      <c r="S272" s="20"/>
      <c r="T272" s="20"/>
      <c r="U272" s="20"/>
      <c r="V272" s="20"/>
      <c r="W272" s="20"/>
      <c r="X272" s="20"/>
    </row>
    <row r="273" spans="1:24" ht="50.1" customHeight="1">
      <c r="A273" s="5">
        <v>1</v>
      </c>
      <c r="B273" s="27" t="s">
        <v>291</v>
      </c>
      <c r="C273" s="84">
        <v>21000</v>
      </c>
      <c r="D273" s="57">
        <v>19593.032577999998</v>
      </c>
      <c r="E273" s="57">
        <v>19593.032577999998</v>
      </c>
      <c r="F273" s="25">
        <f t="shared" si="134"/>
        <v>0.93300155133333329</v>
      </c>
      <c r="G273" s="25">
        <f t="shared" si="135"/>
        <v>0.93300155133333329</v>
      </c>
      <c r="H273" s="43"/>
      <c r="J273" s="1" t="s">
        <v>174</v>
      </c>
      <c r="L273" s="1" t="s">
        <v>18</v>
      </c>
      <c r="M273" s="20">
        <f t="shared" ref="M273:M285" si="140">IF(K273="CT",C273,0)</f>
        <v>0</v>
      </c>
      <c r="N273" s="20">
        <f t="shared" ref="N273:N285" si="141">IF(L273="KCM",C273,0)</f>
        <v>21000</v>
      </c>
      <c r="O273" s="20">
        <f t="shared" ref="O273:O285" si="142">IF(K273="CT",D273,0)</f>
        <v>0</v>
      </c>
      <c r="P273" s="20">
        <f t="shared" ref="P273:P285" si="143">IF(L273="KCM",D273,0)</f>
        <v>19593.032577999998</v>
      </c>
      <c r="Q273" s="20">
        <f t="shared" ref="Q273:Q285" si="144">IF(K273="CT",E273,0)</f>
        <v>0</v>
      </c>
      <c r="R273" s="20">
        <f t="shared" ref="R273:R285" si="145">IF(L273="KCM",E273,0)</f>
        <v>19593.032577999998</v>
      </c>
      <c r="S273" s="20" t="str">
        <f t="shared" ref="S273:S285" si="146">IF(AND(K273="CT",G273=0%),"x"," ")</f>
        <v xml:space="preserve"> </v>
      </c>
      <c r="T273" s="20" t="str">
        <f t="shared" ref="T273:T285" si="147">IF(AND(K273="CT",0%&lt;G273,G273&lt;30%),"x"," ")</f>
        <v xml:space="preserve"> </v>
      </c>
      <c r="U273" s="20">
        <f t="shared" ref="U273:U285" si="148">IF(T273="x",C273,0)</f>
        <v>0</v>
      </c>
      <c r="V273" s="20" t="str">
        <f t="shared" ref="V273:V285" si="149">IF(AND(K273="CT",30%&lt;G273,G273&lt;60%),"x"," ")</f>
        <v xml:space="preserve"> </v>
      </c>
      <c r="W273" s="20">
        <f t="shared" ref="W273:W285" si="150">IF(V273="x",C273,0)</f>
        <v>0</v>
      </c>
      <c r="X273" s="20" t="str">
        <f>IF(AND(0%&lt;G273,G273&lt;40%),"x"," ")</f>
        <v xml:space="preserve"> </v>
      </c>
    </row>
    <row r="274" spans="1:24" ht="50.1" customHeight="1">
      <c r="A274" s="5">
        <v>2</v>
      </c>
      <c r="B274" s="27" t="s">
        <v>292</v>
      </c>
      <c r="C274" s="84">
        <v>4935</v>
      </c>
      <c r="D274" s="57">
        <v>4906.3097560000006</v>
      </c>
      <c r="E274" s="57">
        <v>4906.3097560000006</v>
      </c>
      <c r="F274" s="25">
        <f t="shared" si="134"/>
        <v>0.99418637406281674</v>
      </c>
      <c r="G274" s="25">
        <f t="shared" si="135"/>
        <v>0.99418637406281674</v>
      </c>
      <c r="H274" s="43"/>
      <c r="J274" s="1" t="s">
        <v>174</v>
      </c>
      <c r="L274" s="1" t="s">
        <v>18</v>
      </c>
      <c r="M274" s="20">
        <f t="shared" si="140"/>
        <v>0</v>
      </c>
      <c r="N274" s="20">
        <f t="shared" si="141"/>
        <v>4935</v>
      </c>
      <c r="O274" s="20">
        <f t="shared" si="142"/>
        <v>0</v>
      </c>
      <c r="P274" s="20">
        <f t="shared" si="143"/>
        <v>4906.3097560000006</v>
      </c>
      <c r="Q274" s="20">
        <f t="shared" si="144"/>
        <v>0</v>
      </c>
      <c r="R274" s="20">
        <f t="shared" si="145"/>
        <v>4906.3097560000006</v>
      </c>
      <c r="S274" s="20" t="str">
        <f t="shared" si="146"/>
        <v xml:space="preserve"> </v>
      </c>
      <c r="T274" s="20" t="str">
        <f t="shared" si="147"/>
        <v xml:space="preserve"> </v>
      </c>
      <c r="U274" s="20">
        <f t="shared" si="148"/>
        <v>0</v>
      </c>
      <c r="V274" s="20" t="str">
        <f t="shared" si="149"/>
        <v xml:space="preserve"> </v>
      </c>
      <c r="W274" s="20">
        <f t="shared" si="150"/>
        <v>0</v>
      </c>
      <c r="X274" s="20" t="str">
        <f>IF(AND(0%&lt;G274,G274&lt;40%),"x"," ")</f>
        <v xml:space="preserve"> </v>
      </c>
    </row>
    <row r="275" spans="1:24" ht="54.75" customHeight="1">
      <c r="A275" s="5">
        <v>3</v>
      </c>
      <c r="B275" s="27" t="s">
        <v>293</v>
      </c>
      <c r="C275" s="84">
        <v>9250</v>
      </c>
      <c r="D275" s="57">
        <v>7689.3069639999994</v>
      </c>
      <c r="E275" s="57">
        <v>7689.3069639999994</v>
      </c>
      <c r="F275" s="25">
        <f t="shared" si="134"/>
        <v>0.83127642854054051</v>
      </c>
      <c r="G275" s="25">
        <f t="shared" si="135"/>
        <v>0.83127642854054051</v>
      </c>
      <c r="H275" s="43"/>
      <c r="J275" s="1" t="s">
        <v>174</v>
      </c>
      <c r="L275" s="1" t="s">
        <v>18</v>
      </c>
      <c r="M275" s="20">
        <f t="shared" si="140"/>
        <v>0</v>
      </c>
      <c r="N275" s="20">
        <f t="shared" si="141"/>
        <v>9250</v>
      </c>
      <c r="O275" s="20">
        <f t="shared" si="142"/>
        <v>0</v>
      </c>
      <c r="P275" s="20">
        <f t="shared" si="143"/>
        <v>7689.3069639999994</v>
      </c>
      <c r="Q275" s="20">
        <f t="shared" si="144"/>
        <v>0</v>
      </c>
      <c r="R275" s="20">
        <f t="shared" si="145"/>
        <v>7689.3069639999994</v>
      </c>
      <c r="S275" s="20" t="str">
        <f t="shared" si="146"/>
        <v xml:space="preserve"> </v>
      </c>
      <c r="T275" s="20" t="str">
        <f t="shared" si="147"/>
        <v xml:space="preserve"> </v>
      </c>
      <c r="U275" s="20">
        <f t="shared" si="148"/>
        <v>0</v>
      </c>
      <c r="V275" s="20" t="str">
        <f t="shared" si="149"/>
        <v xml:space="preserve"> </v>
      </c>
      <c r="W275" s="20">
        <f t="shared" si="150"/>
        <v>0</v>
      </c>
      <c r="X275" s="20" t="str">
        <f>IF(AND(0%&lt;G275,G275&lt;40%),"x"," ")</f>
        <v xml:space="preserve"> </v>
      </c>
    </row>
    <row r="276" spans="1:24" ht="90" customHeight="1">
      <c r="A276" s="5">
        <v>4</v>
      </c>
      <c r="B276" s="27" t="s">
        <v>294</v>
      </c>
      <c r="C276" s="84">
        <v>3000</v>
      </c>
      <c r="D276" s="57"/>
      <c r="E276" s="57"/>
      <c r="F276" s="42">
        <f t="shared" si="134"/>
        <v>0</v>
      </c>
      <c r="G276" s="42">
        <f t="shared" si="135"/>
        <v>0</v>
      </c>
      <c r="H276" s="43"/>
      <c r="J276" s="1" t="s">
        <v>174</v>
      </c>
      <c r="L276" s="1" t="s">
        <v>18</v>
      </c>
      <c r="M276" s="20">
        <f t="shared" si="140"/>
        <v>0</v>
      </c>
      <c r="N276" s="20">
        <f t="shared" si="141"/>
        <v>3000</v>
      </c>
      <c r="O276" s="20">
        <f t="shared" si="142"/>
        <v>0</v>
      </c>
      <c r="P276" s="20">
        <f t="shared" si="143"/>
        <v>0</v>
      </c>
      <c r="Q276" s="20">
        <f t="shared" si="144"/>
        <v>0</v>
      </c>
      <c r="R276" s="20">
        <f t="shared" si="145"/>
        <v>0</v>
      </c>
      <c r="S276" s="20" t="str">
        <f t="shared" si="146"/>
        <v xml:space="preserve"> </v>
      </c>
      <c r="T276" s="20" t="str">
        <f t="shared" si="147"/>
        <v xml:space="preserve"> </v>
      </c>
      <c r="U276" s="20">
        <f t="shared" si="148"/>
        <v>0</v>
      </c>
      <c r="V276" s="20" t="str">
        <f t="shared" si="149"/>
        <v xml:space="preserve"> </v>
      </c>
      <c r="W276" s="20">
        <f t="shared" si="150"/>
        <v>0</v>
      </c>
      <c r="X276" s="20" t="str">
        <f>IF(AND(0%&lt;G276,G276&lt;40%),"x"," ")</f>
        <v xml:space="preserve"> </v>
      </c>
    </row>
    <row r="277" spans="1:24" ht="99.75" customHeight="1">
      <c r="A277" s="5">
        <v>5</v>
      </c>
      <c r="B277" s="27" t="s">
        <v>295</v>
      </c>
      <c r="C277" s="84">
        <v>14000</v>
      </c>
      <c r="D277" s="57"/>
      <c r="E277" s="57"/>
      <c r="F277" s="42">
        <f t="shared" si="134"/>
        <v>0</v>
      </c>
      <c r="G277" s="42">
        <f t="shared" si="135"/>
        <v>0</v>
      </c>
      <c r="H277" s="22"/>
      <c r="I277" s="55"/>
      <c r="J277" s="1" t="s">
        <v>174</v>
      </c>
      <c r="K277" s="55"/>
      <c r="L277" s="55" t="s">
        <v>18</v>
      </c>
      <c r="M277" s="20">
        <f t="shared" si="140"/>
        <v>0</v>
      </c>
      <c r="N277" s="20">
        <f t="shared" si="141"/>
        <v>14000</v>
      </c>
      <c r="O277" s="20">
        <f t="shared" si="142"/>
        <v>0</v>
      </c>
      <c r="P277" s="20">
        <f t="shared" si="143"/>
        <v>0</v>
      </c>
      <c r="Q277" s="20">
        <f t="shared" si="144"/>
        <v>0</v>
      </c>
      <c r="R277" s="20">
        <f t="shared" si="145"/>
        <v>0</v>
      </c>
      <c r="S277" s="20" t="str">
        <f t="shared" si="146"/>
        <v xml:space="preserve"> </v>
      </c>
      <c r="T277" s="20" t="str">
        <f t="shared" si="147"/>
        <v xml:space="preserve"> </v>
      </c>
      <c r="U277" s="20">
        <f t="shared" si="148"/>
        <v>0</v>
      </c>
      <c r="V277" s="20" t="str">
        <f t="shared" si="149"/>
        <v xml:space="preserve"> </v>
      </c>
      <c r="W277" s="20">
        <f t="shared" si="150"/>
        <v>0</v>
      </c>
      <c r="X277" s="20" t="str">
        <f>IF(AND(0%&lt;G277,G277&lt;40%),"x"," ")</f>
        <v xml:space="preserve"> </v>
      </c>
    </row>
    <row r="278" spans="1:24" ht="54.75" customHeight="1">
      <c r="A278" s="5">
        <v>6</v>
      </c>
      <c r="B278" s="27" t="s">
        <v>296</v>
      </c>
      <c r="C278" s="84">
        <v>7000</v>
      </c>
      <c r="D278" s="58">
        <v>271.21249999999998</v>
      </c>
      <c r="E278" s="58">
        <v>271.21249999999998</v>
      </c>
      <c r="F278" s="25">
        <f t="shared" si="134"/>
        <v>3.8744642857142852E-2</v>
      </c>
      <c r="G278" s="25">
        <f t="shared" si="135"/>
        <v>3.8744642857142852E-2</v>
      </c>
      <c r="H278" s="43"/>
      <c r="J278" s="1" t="s">
        <v>174</v>
      </c>
      <c r="L278" s="1" t="s">
        <v>18</v>
      </c>
      <c r="M278" s="20">
        <f t="shared" si="140"/>
        <v>0</v>
      </c>
      <c r="N278" s="20">
        <f t="shared" si="141"/>
        <v>7000</v>
      </c>
      <c r="O278" s="20">
        <f t="shared" si="142"/>
        <v>0</v>
      </c>
      <c r="P278" s="20">
        <f t="shared" si="143"/>
        <v>271.21249999999998</v>
      </c>
      <c r="Q278" s="20">
        <f t="shared" si="144"/>
        <v>0</v>
      </c>
      <c r="R278" s="20">
        <f t="shared" si="145"/>
        <v>271.21249999999998</v>
      </c>
      <c r="S278" s="20" t="str">
        <f t="shared" si="146"/>
        <v xml:space="preserve"> </v>
      </c>
      <c r="T278" s="20" t="str">
        <f t="shared" si="147"/>
        <v xml:space="preserve"> </v>
      </c>
      <c r="U278" s="20">
        <f t="shared" si="148"/>
        <v>0</v>
      </c>
      <c r="V278" s="20" t="str">
        <f t="shared" si="149"/>
        <v xml:space="preserve"> </v>
      </c>
      <c r="W278" s="20">
        <f t="shared" si="150"/>
        <v>0</v>
      </c>
      <c r="X278" s="20"/>
    </row>
    <row r="279" spans="1:24" ht="54.75" customHeight="1">
      <c r="A279" s="5">
        <v>7</v>
      </c>
      <c r="B279" s="27" t="s">
        <v>297</v>
      </c>
      <c r="C279" s="84">
        <v>8000</v>
      </c>
      <c r="D279" s="58">
        <v>2609.6130000000003</v>
      </c>
      <c r="E279" s="58">
        <v>2609.6130000000003</v>
      </c>
      <c r="F279" s="79">
        <f t="shared" si="134"/>
        <v>0.32620162500000005</v>
      </c>
      <c r="G279" s="79">
        <f t="shared" si="135"/>
        <v>0.32620162500000005</v>
      </c>
      <c r="H279" s="43"/>
      <c r="J279" s="1" t="s">
        <v>174</v>
      </c>
      <c r="L279" s="1" t="s">
        <v>18</v>
      </c>
      <c r="M279" s="20">
        <f t="shared" si="140"/>
        <v>0</v>
      </c>
      <c r="N279" s="20">
        <f t="shared" si="141"/>
        <v>8000</v>
      </c>
      <c r="O279" s="20">
        <f t="shared" si="142"/>
        <v>0</v>
      </c>
      <c r="P279" s="20">
        <f t="shared" si="143"/>
        <v>2609.6130000000003</v>
      </c>
      <c r="Q279" s="20">
        <f t="shared" si="144"/>
        <v>0</v>
      </c>
      <c r="R279" s="20">
        <f t="shared" si="145"/>
        <v>2609.6130000000003</v>
      </c>
      <c r="S279" s="20" t="str">
        <f t="shared" si="146"/>
        <v xml:space="preserve"> </v>
      </c>
      <c r="T279" s="20" t="str">
        <f t="shared" si="147"/>
        <v xml:space="preserve"> </v>
      </c>
      <c r="U279" s="20">
        <f t="shared" si="148"/>
        <v>0</v>
      </c>
      <c r="V279" s="20" t="str">
        <f t="shared" si="149"/>
        <v xml:space="preserve"> </v>
      </c>
      <c r="W279" s="20">
        <f t="shared" si="150"/>
        <v>0</v>
      </c>
      <c r="X279" s="20"/>
    </row>
    <row r="280" spans="1:24" ht="54.75" customHeight="1">
      <c r="A280" s="5">
        <v>8</v>
      </c>
      <c r="B280" s="27" t="s">
        <v>298</v>
      </c>
      <c r="C280" s="84">
        <v>6000</v>
      </c>
      <c r="D280" s="58">
        <v>3946.788</v>
      </c>
      <c r="E280" s="58">
        <v>3946.788</v>
      </c>
      <c r="F280" s="94">
        <f t="shared" si="134"/>
        <v>0.65779799999999999</v>
      </c>
      <c r="G280" s="94">
        <f t="shared" si="135"/>
        <v>0.65779799999999999</v>
      </c>
      <c r="H280" s="90"/>
      <c r="I280" s="91"/>
      <c r="J280" s="1" t="s">
        <v>174</v>
      </c>
      <c r="K280" s="91"/>
      <c r="L280" s="91" t="s">
        <v>18</v>
      </c>
      <c r="M280" s="20">
        <f t="shared" si="140"/>
        <v>0</v>
      </c>
      <c r="N280" s="20">
        <f t="shared" si="141"/>
        <v>6000</v>
      </c>
      <c r="O280" s="20">
        <f t="shared" si="142"/>
        <v>0</v>
      </c>
      <c r="P280" s="20">
        <f t="shared" si="143"/>
        <v>3946.788</v>
      </c>
      <c r="Q280" s="20">
        <f t="shared" si="144"/>
        <v>0</v>
      </c>
      <c r="R280" s="20">
        <f t="shared" si="145"/>
        <v>3946.788</v>
      </c>
      <c r="S280" s="20" t="str">
        <f t="shared" si="146"/>
        <v xml:space="preserve"> </v>
      </c>
      <c r="T280" s="20" t="str">
        <f t="shared" si="147"/>
        <v xml:space="preserve"> </v>
      </c>
      <c r="U280" s="20">
        <f t="shared" si="148"/>
        <v>0</v>
      </c>
      <c r="V280" s="20" t="str">
        <f t="shared" si="149"/>
        <v xml:space="preserve"> </v>
      </c>
      <c r="W280" s="20">
        <f t="shared" si="150"/>
        <v>0</v>
      </c>
      <c r="X280" s="20"/>
    </row>
    <row r="281" spans="1:24" ht="54.75" customHeight="1">
      <c r="A281" s="5">
        <v>9</v>
      </c>
      <c r="B281" s="27" t="s">
        <v>299</v>
      </c>
      <c r="C281" s="84">
        <v>8000</v>
      </c>
      <c r="D281" s="58">
        <v>364.76</v>
      </c>
      <c r="E281" s="58">
        <v>364.76</v>
      </c>
      <c r="F281" s="79">
        <f t="shared" si="134"/>
        <v>4.5594999999999997E-2</v>
      </c>
      <c r="G281" s="79">
        <f t="shared" si="135"/>
        <v>4.5594999999999997E-2</v>
      </c>
      <c r="H281" s="43"/>
      <c r="J281" s="1" t="s">
        <v>174</v>
      </c>
      <c r="L281" s="1" t="s">
        <v>18</v>
      </c>
      <c r="M281" s="20">
        <f t="shared" si="140"/>
        <v>0</v>
      </c>
      <c r="N281" s="20">
        <f t="shared" si="141"/>
        <v>8000</v>
      </c>
      <c r="O281" s="20">
        <f t="shared" si="142"/>
        <v>0</v>
      </c>
      <c r="P281" s="20">
        <f t="shared" si="143"/>
        <v>364.76</v>
      </c>
      <c r="Q281" s="20">
        <f t="shared" si="144"/>
        <v>0</v>
      </c>
      <c r="R281" s="20">
        <f t="shared" si="145"/>
        <v>364.76</v>
      </c>
      <c r="S281" s="20" t="str">
        <f t="shared" si="146"/>
        <v xml:space="preserve"> </v>
      </c>
      <c r="T281" s="20" t="str">
        <f t="shared" si="147"/>
        <v xml:space="preserve"> </v>
      </c>
      <c r="U281" s="20">
        <f t="shared" si="148"/>
        <v>0</v>
      </c>
      <c r="V281" s="20" t="str">
        <f t="shared" si="149"/>
        <v xml:space="preserve"> </v>
      </c>
      <c r="W281" s="20">
        <f t="shared" si="150"/>
        <v>0</v>
      </c>
      <c r="X281" s="20" t="str">
        <f>IF(AND(0%&lt;G281,G281&lt;40%),"x"," ")</f>
        <v>x</v>
      </c>
    </row>
    <row r="282" spans="1:24" ht="54.75" customHeight="1">
      <c r="A282" s="5">
        <v>10</v>
      </c>
      <c r="B282" s="27" t="s">
        <v>300</v>
      </c>
      <c r="C282" s="84">
        <v>7000</v>
      </c>
      <c r="D282" s="57">
        <v>236.65899999999999</v>
      </c>
      <c r="E282" s="57">
        <v>236.65899999999999</v>
      </c>
      <c r="F282" s="79">
        <f t="shared" si="134"/>
        <v>3.3808428571428573E-2</v>
      </c>
      <c r="G282" s="79">
        <f t="shared" si="135"/>
        <v>3.3808428571428573E-2</v>
      </c>
      <c r="H282" s="43"/>
      <c r="J282" s="1" t="s">
        <v>174</v>
      </c>
      <c r="L282" s="1" t="s">
        <v>18</v>
      </c>
      <c r="M282" s="20">
        <f t="shared" si="140"/>
        <v>0</v>
      </c>
      <c r="N282" s="20">
        <f t="shared" si="141"/>
        <v>7000</v>
      </c>
      <c r="O282" s="20">
        <f t="shared" si="142"/>
        <v>0</v>
      </c>
      <c r="P282" s="20">
        <f t="shared" si="143"/>
        <v>236.65899999999999</v>
      </c>
      <c r="Q282" s="20">
        <f t="shared" si="144"/>
        <v>0</v>
      </c>
      <c r="R282" s="20">
        <f t="shared" si="145"/>
        <v>236.65899999999999</v>
      </c>
      <c r="S282" s="20" t="str">
        <f t="shared" si="146"/>
        <v xml:space="preserve"> </v>
      </c>
      <c r="T282" s="20" t="str">
        <f t="shared" si="147"/>
        <v xml:space="preserve"> </v>
      </c>
      <c r="U282" s="20">
        <f t="shared" si="148"/>
        <v>0</v>
      </c>
      <c r="V282" s="20" t="str">
        <f t="shared" si="149"/>
        <v xml:space="preserve"> </v>
      </c>
      <c r="W282" s="20">
        <f t="shared" si="150"/>
        <v>0</v>
      </c>
      <c r="X282" s="20" t="str">
        <f>IF(AND(0%&lt;G282,G282&lt;40%),"x"," ")</f>
        <v>x</v>
      </c>
    </row>
    <row r="283" spans="1:24" ht="54.75" customHeight="1">
      <c r="A283" s="5">
        <v>11</v>
      </c>
      <c r="B283" s="27" t="s">
        <v>301</v>
      </c>
      <c r="C283" s="84">
        <v>6000</v>
      </c>
      <c r="D283" s="57">
        <v>195.98899999999998</v>
      </c>
      <c r="E283" s="57">
        <v>195.98899999999998</v>
      </c>
      <c r="F283" s="25">
        <f t="shared" si="134"/>
        <v>3.266483333333333E-2</v>
      </c>
      <c r="G283" s="25">
        <f t="shared" si="135"/>
        <v>3.266483333333333E-2</v>
      </c>
      <c r="H283" s="43"/>
      <c r="J283" s="1" t="s">
        <v>174</v>
      </c>
      <c r="L283" s="1" t="s">
        <v>18</v>
      </c>
      <c r="M283" s="20">
        <f t="shared" si="140"/>
        <v>0</v>
      </c>
      <c r="N283" s="20">
        <f t="shared" si="141"/>
        <v>6000</v>
      </c>
      <c r="O283" s="20">
        <f t="shared" si="142"/>
        <v>0</v>
      </c>
      <c r="P283" s="20">
        <f t="shared" si="143"/>
        <v>195.98899999999998</v>
      </c>
      <c r="Q283" s="20">
        <f t="shared" si="144"/>
        <v>0</v>
      </c>
      <c r="R283" s="20">
        <f t="shared" si="145"/>
        <v>195.98899999999998</v>
      </c>
      <c r="S283" s="20" t="str">
        <f t="shared" si="146"/>
        <v xml:space="preserve"> </v>
      </c>
      <c r="T283" s="20" t="str">
        <f t="shared" si="147"/>
        <v xml:space="preserve"> </v>
      </c>
      <c r="U283" s="20">
        <f t="shared" si="148"/>
        <v>0</v>
      </c>
      <c r="V283" s="20" t="str">
        <f t="shared" si="149"/>
        <v xml:space="preserve"> </v>
      </c>
      <c r="W283" s="20">
        <f t="shared" si="150"/>
        <v>0</v>
      </c>
      <c r="X283" s="20"/>
    </row>
    <row r="284" spans="1:24" ht="54.75" customHeight="1">
      <c r="A284" s="5">
        <v>12</v>
      </c>
      <c r="B284" s="27" t="s">
        <v>302</v>
      </c>
      <c r="C284" s="84">
        <v>8000</v>
      </c>
      <c r="D284" s="57"/>
      <c r="E284" s="57"/>
      <c r="F284" s="25">
        <f t="shared" si="134"/>
        <v>0</v>
      </c>
      <c r="G284" s="25">
        <f t="shared" si="135"/>
        <v>0</v>
      </c>
      <c r="H284" s="43"/>
      <c r="J284" s="1" t="s">
        <v>174</v>
      </c>
      <c r="L284" s="1" t="s">
        <v>18</v>
      </c>
      <c r="M284" s="20">
        <f t="shared" si="140"/>
        <v>0</v>
      </c>
      <c r="N284" s="20">
        <f t="shared" si="141"/>
        <v>8000</v>
      </c>
      <c r="O284" s="20">
        <f t="shared" si="142"/>
        <v>0</v>
      </c>
      <c r="P284" s="20">
        <f t="shared" si="143"/>
        <v>0</v>
      </c>
      <c r="Q284" s="20">
        <f t="shared" si="144"/>
        <v>0</v>
      </c>
      <c r="R284" s="20">
        <f t="shared" si="145"/>
        <v>0</v>
      </c>
      <c r="S284" s="20" t="str">
        <f t="shared" si="146"/>
        <v xml:space="preserve"> </v>
      </c>
      <c r="T284" s="20" t="str">
        <f t="shared" si="147"/>
        <v xml:space="preserve"> </v>
      </c>
      <c r="U284" s="20">
        <f t="shared" si="148"/>
        <v>0</v>
      </c>
      <c r="V284" s="20" t="str">
        <f t="shared" si="149"/>
        <v xml:space="preserve"> </v>
      </c>
      <c r="W284" s="20">
        <f t="shared" si="150"/>
        <v>0</v>
      </c>
      <c r="X284" s="20"/>
    </row>
    <row r="285" spans="1:24" ht="54.75" customHeight="1">
      <c r="A285" s="5">
        <v>13</v>
      </c>
      <c r="B285" s="27" t="s">
        <v>303</v>
      </c>
      <c r="C285" s="84">
        <v>9000</v>
      </c>
      <c r="D285" s="57"/>
      <c r="E285" s="57"/>
      <c r="F285" s="25">
        <f t="shared" si="134"/>
        <v>0</v>
      </c>
      <c r="G285" s="25">
        <f t="shared" si="135"/>
        <v>0</v>
      </c>
      <c r="H285" s="43"/>
      <c r="J285" s="1" t="s">
        <v>174</v>
      </c>
      <c r="L285" s="1" t="s">
        <v>18</v>
      </c>
      <c r="M285" s="20">
        <f t="shared" si="140"/>
        <v>0</v>
      </c>
      <c r="N285" s="20">
        <f t="shared" si="141"/>
        <v>9000</v>
      </c>
      <c r="O285" s="20">
        <f t="shared" si="142"/>
        <v>0</v>
      </c>
      <c r="P285" s="20">
        <f t="shared" si="143"/>
        <v>0</v>
      </c>
      <c r="Q285" s="20">
        <f t="shared" si="144"/>
        <v>0</v>
      </c>
      <c r="R285" s="20">
        <f t="shared" si="145"/>
        <v>0</v>
      </c>
      <c r="S285" s="20" t="str">
        <f t="shared" si="146"/>
        <v xml:space="preserve"> </v>
      </c>
      <c r="T285" s="20" t="str">
        <f t="shared" si="147"/>
        <v xml:space="preserve"> </v>
      </c>
      <c r="U285" s="20">
        <f t="shared" si="148"/>
        <v>0</v>
      </c>
      <c r="V285" s="20" t="str">
        <f t="shared" si="149"/>
        <v xml:space="preserve"> </v>
      </c>
      <c r="W285" s="20">
        <f t="shared" si="150"/>
        <v>0</v>
      </c>
      <c r="X285" s="20"/>
    </row>
    <row r="286" spans="1:24" s="66" customFormat="1" ht="32.25" customHeight="1">
      <c r="A286" s="45" t="s">
        <v>99</v>
      </c>
      <c r="B286" s="46" t="s">
        <v>192</v>
      </c>
      <c r="C286" s="82">
        <f>SUM(C287)</f>
        <v>10000</v>
      </c>
      <c r="D286" s="82">
        <f>SUM(D287)</f>
        <v>10000</v>
      </c>
      <c r="E286" s="82">
        <f>SUM(E287)</f>
        <v>10000</v>
      </c>
      <c r="F286" s="52">
        <f t="shared" si="134"/>
        <v>1</v>
      </c>
      <c r="G286" s="52">
        <f t="shared" si="135"/>
        <v>1</v>
      </c>
      <c r="H286" s="64"/>
      <c r="I286" s="65"/>
      <c r="J286" s="65"/>
      <c r="K286" s="65"/>
      <c r="L286" s="65"/>
      <c r="M286" s="20"/>
      <c r="N286" s="20"/>
      <c r="O286" s="20"/>
      <c r="P286" s="20"/>
      <c r="Q286" s="20"/>
      <c r="R286" s="20"/>
      <c r="S286" s="20"/>
      <c r="T286" s="20"/>
      <c r="U286" s="20"/>
      <c r="V286" s="20"/>
      <c r="W286" s="20"/>
      <c r="X286" s="20"/>
    </row>
    <row r="287" spans="1:24" ht="39" customHeight="1">
      <c r="A287" s="5">
        <v>1</v>
      </c>
      <c r="B287" s="27" t="s">
        <v>304</v>
      </c>
      <c r="C287" s="84">
        <v>10000</v>
      </c>
      <c r="D287" s="57">
        <v>10000</v>
      </c>
      <c r="E287" s="57">
        <v>10000</v>
      </c>
      <c r="F287" s="42">
        <f t="shared" si="134"/>
        <v>1</v>
      </c>
      <c r="G287" s="42">
        <f t="shared" si="135"/>
        <v>1</v>
      </c>
      <c r="H287" s="43"/>
      <c r="J287" s="1" t="s">
        <v>194</v>
      </c>
      <c r="L287" s="1" t="s">
        <v>18</v>
      </c>
      <c r="M287" s="20">
        <f>IF(K287="CT",C287,0)</f>
        <v>0</v>
      </c>
      <c r="N287" s="20">
        <f>IF(L287="KCM",C287,0)</f>
        <v>10000</v>
      </c>
      <c r="O287" s="20">
        <f>IF(K287="CT",D287,0)</f>
        <v>0</v>
      </c>
      <c r="P287" s="20">
        <f>IF(L287="KCM",D287,0)</f>
        <v>10000</v>
      </c>
      <c r="Q287" s="20">
        <f>IF(K287="CT",E287,0)</f>
        <v>0</v>
      </c>
      <c r="R287" s="20">
        <f>IF(L287="KCM",E287,0)</f>
        <v>10000</v>
      </c>
      <c r="S287" s="20" t="str">
        <f>IF(AND(K287="CT",G287=0%),"x"," ")</f>
        <v xml:space="preserve"> </v>
      </c>
      <c r="T287" s="20" t="str">
        <f>IF(AND(K287="CT",0%&lt;G287,G287&lt;30%),"x"," ")</f>
        <v xml:space="preserve"> </v>
      </c>
      <c r="U287" s="20">
        <f>IF(T287="x",C287,0)</f>
        <v>0</v>
      </c>
      <c r="V287" s="20" t="str">
        <f>IF(AND(K287="CT",30%&lt;G287,G287&lt;60%),"x"," ")</f>
        <v xml:space="preserve"> </v>
      </c>
      <c r="W287" s="20">
        <f>IF(V287="x",C287,0)</f>
        <v>0</v>
      </c>
      <c r="X287" s="20"/>
    </row>
    <row r="288" spans="1:24" s="66" customFormat="1" ht="32.25" customHeight="1">
      <c r="A288" s="45" t="s">
        <v>106</v>
      </c>
      <c r="B288" s="46" t="s">
        <v>276</v>
      </c>
      <c r="C288" s="82">
        <f>SUM(C289)</f>
        <v>10000</v>
      </c>
      <c r="D288" s="82">
        <f>SUM(D289)</f>
        <v>6410.8921740000005</v>
      </c>
      <c r="E288" s="82">
        <f>SUM(E289)</f>
        <v>6410.8921740000005</v>
      </c>
      <c r="F288" s="38">
        <f t="shared" si="134"/>
        <v>0.64108921740000002</v>
      </c>
      <c r="G288" s="38">
        <f t="shared" si="135"/>
        <v>0.64108921740000002</v>
      </c>
      <c r="H288" s="64"/>
      <c r="I288" s="65"/>
      <c r="J288" s="65"/>
      <c r="K288" s="65"/>
      <c r="L288" s="65"/>
      <c r="M288" s="20"/>
      <c r="N288" s="20"/>
      <c r="O288" s="20"/>
      <c r="P288" s="20"/>
      <c r="Q288" s="20"/>
      <c r="R288" s="20"/>
      <c r="S288" s="20"/>
      <c r="T288" s="20"/>
      <c r="U288" s="20"/>
      <c r="V288" s="20"/>
      <c r="W288" s="20"/>
      <c r="X288" s="20"/>
    </row>
    <row r="289" spans="1:24" ht="42" customHeight="1">
      <c r="A289" s="5">
        <v>1</v>
      </c>
      <c r="B289" s="27" t="s">
        <v>305</v>
      </c>
      <c r="C289" s="57">
        <v>10000</v>
      </c>
      <c r="D289" s="58">
        <v>6410.8921740000005</v>
      </c>
      <c r="E289" s="58">
        <v>6410.8921740000005</v>
      </c>
      <c r="F289" s="25">
        <f t="shared" si="134"/>
        <v>0.64108921740000002</v>
      </c>
      <c r="G289" s="25">
        <f t="shared" si="135"/>
        <v>0.64108921740000002</v>
      </c>
      <c r="H289" s="43"/>
      <c r="J289" s="1" t="s">
        <v>278</v>
      </c>
      <c r="L289" s="1" t="s">
        <v>18</v>
      </c>
      <c r="M289" s="20">
        <f>IF(K289="CT",C289,0)</f>
        <v>0</v>
      </c>
      <c r="N289" s="20">
        <f>IF(L289="KCM",C289,0)</f>
        <v>10000</v>
      </c>
      <c r="O289" s="20">
        <f>IF(K289="CT",D289,0)</f>
        <v>0</v>
      </c>
      <c r="P289" s="20">
        <f>IF(L289="KCM",D289,0)</f>
        <v>6410.8921740000005</v>
      </c>
      <c r="Q289" s="20">
        <f>IF(K289="CT",E289,0)</f>
        <v>0</v>
      </c>
      <c r="R289" s="20">
        <f>IF(L289="KCM",E289,0)</f>
        <v>6410.8921740000005</v>
      </c>
      <c r="S289" s="20" t="str">
        <f>IF(AND(K289="CT",G289=0%),"x"," ")</f>
        <v xml:space="preserve"> </v>
      </c>
      <c r="T289" s="20" t="str">
        <f>IF(AND(K289="CT",0%&lt;G289,G289&lt;30%),"x"," ")</f>
        <v xml:space="preserve"> </v>
      </c>
      <c r="U289" s="20">
        <f>IF(T289="x",C289,0)</f>
        <v>0</v>
      </c>
      <c r="V289" s="20" t="str">
        <f>IF(AND(K289="CT",30%&lt;G289,G289&lt;60%),"x"," ")</f>
        <v xml:space="preserve"> </v>
      </c>
      <c r="W289" s="20">
        <f>IF(V289="x",C289,0)</f>
        <v>0</v>
      </c>
      <c r="X289" s="20"/>
    </row>
    <row r="290" spans="1:24" s="66" customFormat="1" ht="32.25" customHeight="1">
      <c r="A290" s="45" t="s">
        <v>112</v>
      </c>
      <c r="B290" s="46" t="s">
        <v>306</v>
      </c>
      <c r="C290" s="82">
        <f>SUM(C291:C292)</f>
        <v>7300</v>
      </c>
      <c r="D290" s="82">
        <f>SUM(D291:D292)</f>
        <v>6196.2516670000005</v>
      </c>
      <c r="E290" s="82">
        <f>SUM(E291:E292)</f>
        <v>6196.2516670000005</v>
      </c>
      <c r="F290" s="38">
        <f t="shared" si="134"/>
        <v>0.84880159821917811</v>
      </c>
      <c r="G290" s="38">
        <f t="shared" si="135"/>
        <v>0.84880159821917811</v>
      </c>
      <c r="H290" s="64"/>
      <c r="I290" s="65"/>
      <c r="J290" s="65"/>
      <c r="K290" s="65"/>
      <c r="L290" s="65"/>
      <c r="M290" s="20"/>
      <c r="N290" s="20"/>
      <c r="O290" s="20"/>
      <c r="P290" s="20"/>
      <c r="Q290" s="20"/>
      <c r="R290" s="20"/>
      <c r="S290" s="20"/>
      <c r="T290" s="20"/>
      <c r="U290" s="20"/>
      <c r="V290" s="20"/>
      <c r="W290" s="20"/>
      <c r="X290" s="20"/>
    </row>
    <row r="291" spans="1:24" ht="48.75" customHeight="1">
      <c r="A291" s="5">
        <v>1</v>
      </c>
      <c r="B291" s="27" t="s">
        <v>307</v>
      </c>
      <c r="C291" s="81">
        <v>3800</v>
      </c>
      <c r="D291" s="57">
        <v>3386.5769999999998</v>
      </c>
      <c r="E291" s="57">
        <v>3386.5769999999998</v>
      </c>
      <c r="F291" s="25">
        <f t="shared" si="134"/>
        <v>0.89120447368421052</v>
      </c>
      <c r="G291" s="25">
        <f t="shared" si="135"/>
        <v>0.89120447368421052</v>
      </c>
      <c r="H291" s="43"/>
      <c r="J291" s="1" t="s">
        <v>308</v>
      </c>
      <c r="L291" s="1" t="s">
        <v>18</v>
      </c>
      <c r="M291" s="20">
        <f>IF(K291="CT",C291,0)</f>
        <v>0</v>
      </c>
      <c r="N291" s="20">
        <f>IF(L291="KCM",C291,0)</f>
        <v>3800</v>
      </c>
      <c r="O291" s="20">
        <f>IF(K291="CT",D291,0)</f>
        <v>0</v>
      </c>
      <c r="P291" s="20">
        <f>IF(L291="KCM",D291,0)</f>
        <v>3386.5769999999998</v>
      </c>
      <c r="Q291" s="20">
        <f>IF(K291="CT",E291,0)</f>
        <v>0</v>
      </c>
      <c r="R291" s="20">
        <f>IF(L291="KCM",E291,0)</f>
        <v>3386.5769999999998</v>
      </c>
      <c r="S291" s="20" t="str">
        <f>IF(AND(K291="CT",G291=0%),"x"," ")</f>
        <v xml:space="preserve"> </v>
      </c>
      <c r="T291" s="20" t="str">
        <f>IF(AND(K291="CT",0%&lt;G291,G291&lt;30%),"x"," ")</f>
        <v xml:space="preserve"> </v>
      </c>
      <c r="U291" s="20">
        <f>IF(T291="x",C291,0)</f>
        <v>0</v>
      </c>
      <c r="V291" s="20" t="str">
        <f>IF(AND(K291="CT",30%&lt;G291,G291&lt;60%),"x"," ")</f>
        <v xml:space="preserve"> </v>
      </c>
      <c r="W291" s="20">
        <f>IF(V291="x",C291,0)</f>
        <v>0</v>
      </c>
      <c r="X291" s="20"/>
    </row>
    <row r="292" spans="1:24" ht="51.75" customHeight="1">
      <c r="A292" s="5">
        <v>2</v>
      </c>
      <c r="B292" s="27" t="s">
        <v>309</v>
      </c>
      <c r="C292" s="81">
        <v>3500</v>
      </c>
      <c r="D292" s="57">
        <v>2809.6746670000002</v>
      </c>
      <c r="E292" s="57">
        <v>2809.6746670000002</v>
      </c>
      <c r="F292" s="25">
        <f t="shared" si="134"/>
        <v>0.80276419057142867</v>
      </c>
      <c r="G292" s="25">
        <f t="shared" si="135"/>
        <v>0.80276419057142867</v>
      </c>
      <c r="H292" s="43"/>
      <c r="J292" s="1" t="s">
        <v>308</v>
      </c>
      <c r="L292" s="1" t="s">
        <v>18</v>
      </c>
      <c r="M292" s="20">
        <f>IF(K292="CT",C292,0)</f>
        <v>0</v>
      </c>
      <c r="N292" s="20">
        <f>IF(L292="KCM",C292,0)</f>
        <v>3500</v>
      </c>
      <c r="O292" s="20">
        <f>IF(K292="CT",D292,0)</f>
        <v>0</v>
      </c>
      <c r="P292" s="20">
        <f>IF(L292="KCM",D292,0)</f>
        <v>2809.6746670000002</v>
      </c>
      <c r="Q292" s="20">
        <f>IF(K292="CT",E292,0)</f>
        <v>0</v>
      </c>
      <c r="R292" s="20">
        <f>IF(L292="KCM",E292,0)</f>
        <v>2809.6746670000002</v>
      </c>
      <c r="S292" s="20" t="str">
        <f>IF(AND(K292="CT",G292=0%),"x"," ")</f>
        <v xml:space="preserve"> </v>
      </c>
      <c r="T292" s="20" t="str">
        <f>IF(AND(K292="CT",0%&lt;G292,G292&lt;30%),"x"," ")</f>
        <v xml:space="preserve"> </v>
      </c>
      <c r="U292" s="20">
        <f>IF(T292="x",C292,0)</f>
        <v>0</v>
      </c>
      <c r="V292" s="20" t="str">
        <f>IF(AND(K292="CT",30%&lt;G292,G292&lt;60%),"x"," ")</f>
        <v xml:space="preserve"> </v>
      </c>
      <c r="W292" s="20">
        <f>IF(V292="x",C292,0)</f>
        <v>0</v>
      </c>
      <c r="X292" s="20"/>
    </row>
    <row r="293" spans="1:24" s="66" customFormat="1" ht="32.25" customHeight="1">
      <c r="A293" s="45" t="s">
        <v>281</v>
      </c>
      <c r="B293" s="46" t="s">
        <v>310</v>
      </c>
      <c r="C293" s="82">
        <f>SUM(C294:C295)</f>
        <v>21000</v>
      </c>
      <c r="D293" s="82">
        <f>SUM(D294:D295)</f>
        <v>5823.8773539999993</v>
      </c>
      <c r="E293" s="82">
        <f>SUM(E294:E295)</f>
        <v>5823.8773539999993</v>
      </c>
      <c r="F293" s="38">
        <f t="shared" ref="F293:F375" si="151">D293/C293</f>
        <v>0.277327493047619</v>
      </c>
      <c r="G293" s="38">
        <f t="shared" ref="G293:G375" si="152">E293/C293</f>
        <v>0.277327493047619</v>
      </c>
      <c r="H293" s="64"/>
      <c r="I293" s="65"/>
      <c r="J293" s="65"/>
      <c r="K293" s="65"/>
      <c r="L293" s="65"/>
      <c r="M293" s="20"/>
      <c r="N293" s="20"/>
      <c r="O293" s="20"/>
      <c r="P293" s="20"/>
      <c r="Q293" s="20"/>
      <c r="R293" s="20"/>
      <c r="S293" s="20"/>
      <c r="T293" s="20"/>
      <c r="U293" s="20"/>
      <c r="V293" s="20"/>
      <c r="W293" s="20"/>
      <c r="X293" s="20"/>
    </row>
    <row r="294" spans="1:24" ht="63" customHeight="1">
      <c r="A294" s="5">
        <v>1</v>
      </c>
      <c r="B294" s="27" t="s">
        <v>311</v>
      </c>
      <c r="C294" s="81">
        <v>16000</v>
      </c>
      <c r="D294" s="57">
        <v>5349.8302759999997</v>
      </c>
      <c r="E294" s="57">
        <v>5349.8302759999997</v>
      </c>
      <c r="F294" s="25">
        <f t="shared" si="151"/>
        <v>0.33436439224999998</v>
      </c>
      <c r="G294" s="25">
        <f t="shared" si="152"/>
        <v>0.33436439224999998</v>
      </c>
      <c r="H294" s="43"/>
      <c r="J294" s="1" t="s">
        <v>312</v>
      </c>
      <c r="L294" s="1" t="s">
        <v>18</v>
      </c>
      <c r="M294" s="20">
        <f>IF(K294="CT",C294,0)</f>
        <v>0</v>
      </c>
      <c r="N294" s="20">
        <f>IF(L294="KCM",C294,0)</f>
        <v>16000</v>
      </c>
      <c r="O294" s="20">
        <f>IF(K294="CT",D294,0)</f>
        <v>0</v>
      </c>
      <c r="P294" s="20">
        <f>IF(L294="KCM",D294,0)</f>
        <v>5349.8302759999997</v>
      </c>
      <c r="Q294" s="20">
        <f>IF(K294="CT",E294,0)</f>
        <v>0</v>
      </c>
      <c r="R294" s="20">
        <f>IF(L294="KCM",E294,0)</f>
        <v>5349.8302759999997</v>
      </c>
      <c r="S294" s="20" t="str">
        <f>IF(AND(K294="CT",G294=0%),"x"," ")</f>
        <v xml:space="preserve"> </v>
      </c>
      <c r="T294" s="20" t="str">
        <f>IF(AND(K294="CT",0%&lt;G294,G294&lt;30%),"x"," ")</f>
        <v xml:space="preserve"> </v>
      </c>
      <c r="U294" s="20">
        <f>IF(T294="x",C294,0)</f>
        <v>0</v>
      </c>
      <c r="V294" s="20" t="str">
        <f>IF(AND(K294="CT",30%&lt;G294,G294&lt;60%),"x"," ")</f>
        <v xml:space="preserve"> </v>
      </c>
      <c r="W294" s="20">
        <f>IF(V294="x",C294,0)</f>
        <v>0</v>
      </c>
      <c r="X294" s="20"/>
    </row>
    <row r="295" spans="1:24" ht="57" customHeight="1">
      <c r="A295" s="5">
        <v>2</v>
      </c>
      <c r="B295" s="27" t="s">
        <v>313</v>
      </c>
      <c r="C295" s="81">
        <v>5000</v>
      </c>
      <c r="D295" s="76">
        <v>474.047078</v>
      </c>
      <c r="E295" s="76">
        <v>474.047078</v>
      </c>
      <c r="F295" s="25">
        <f t="shared" si="151"/>
        <v>9.4809415600000002E-2</v>
      </c>
      <c r="G295" s="25">
        <f t="shared" si="152"/>
        <v>9.4809415600000002E-2</v>
      </c>
      <c r="H295" s="43"/>
      <c r="J295" s="1" t="s">
        <v>312</v>
      </c>
      <c r="L295" s="1" t="s">
        <v>18</v>
      </c>
      <c r="M295" s="20">
        <f>IF(K295="CT",C295,0)</f>
        <v>0</v>
      </c>
      <c r="N295" s="20">
        <f>IF(L295="KCM",C295,0)</f>
        <v>5000</v>
      </c>
      <c r="O295" s="20">
        <f>IF(K295="CT",D295,0)</f>
        <v>0</v>
      </c>
      <c r="P295" s="20">
        <f>IF(L295="KCM",D295,0)</f>
        <v>474.047078</v>
      </c>
      <c r="Q295" s="20">
        <f>IF(K295="CT",E295,0)</f>
        <v>0</v>
      </c>
      <c r="R295" s="20">
        <f>IF(L295="KCM",E295,0)</f>
        <v>474.047078</v>
      </c>
      <c r="S295" s="20" t="str">
        <f>IF(AND(K295="CT",G295=0%),"x"," ")</f>
        <v xml:space="preserve"> </v>
      </c>
      <c r="T295" s="20" t="str">
        <f>IF(AND(K295="CT",0%&lt;G295,G295&lt;30%),"x"," ")</f>
        <v xml:space="preserve"> </v>
      </c>
      <c r="U295" s="20">
        <f>IF(T295="x",C295,0)</f>
        <v>0</v>
      </c>
      <c r="V295" s="20" t="str">
        <f>IF(AND(K295="CT",30%&lt;G295,G295&lt;60%),"x"," ")</f>
        <v xml:space="preserve"> </v>
      </c>
      <c r="W295" s="20">
        <f>IF(V295="x",C295,0)</f>
        <v>0</v>
      </c>
      <c r="X295" s="20"/>
    </row>
    <row r="296" spans="1:24" s="66" customFormat="1" ht="32.25" customHeight="1">
      <c r="A296" s="45" t="s">
        <v>314</v>
      </c>
      <c r="B296" s="46" t="s">
        <v>113</v>
      </c>
      <c r="C296" s="82">
        <f>SUM(C297:C298)</f>
        <v>82000</v>
      </c>
      <c r="D296" s="82">
        <f t="shared" ref="D296:E296" si="153">SUM(D297:D298)</f>
        <v>16466.790656000001</v>
      </c>
      <c r="E296" s="82">
        <f t="shared" si="153"/>
        <v>16466.790656000001</v>
      </c>
      <c r="F296" s="38">
        <f t="shared" si="151"/>
        <v>0.20081452019512197</v>
      </c>
      <c r="G296" s="38">
        <f t="shared" si="152"/>
        <v>0.20081452019512197</v>
      </c>
      <c r="H296" s="64"/>
      <c r="I296" s="65"/>
      <c r="J296" s="65"/>
      <c r="K296" s="65"/>
      <c r="L296" s="65"/>
      <c r="M296" s="20"/>
      <c r="N296" s="20"/>
      <c r="O296" s="20"/>
      <c r="P296" s="20"/>
      <c r="Q296" s="20"/>
      <c r="R296" s="20"/>
      <c r="S296" s="20"/>
      <c r="T296" s="20"/>
      <c r="U296" s="20"/>
      <c r="V296" s="20"/>
      <c r="W296" s="20"/>
      <c r="X296" s="20"/>
    </row>
    <row r="297" spans="1:24" ht="57" customHeight="1">
      <c r="A297" s="5">
        <v>1</v>
      </c>
      <c r="B297" s="27" t="s">
        <v>315</v>
      </c>
      <c r="C297" s="84">
        <v>20000</v>
      </c>
      <c r="D297" s="57">
        <v>16466.790656000001</v>
      </c>
      <c r="E297" s="57">
        <v>16466.790656000001</v>
      </c>
      <c r="F297" s="25">
        <f t="shared" si="151"/>
        <v>0.82333953280000005</v>
      </c>
      <c r="G297" s="25">
        <f t="shared" si="152"/>
        <v>0.82333953280000005</v>
      </c>
      <c r="H297" s="43"/>
      <c r="J297" s="1" t="s">
        <v>134</v>
      </c>
      <c r="L297" s="1" t="s">
        <v>18</v>
      </c>
      <c r="M297" s="20">
        <f t="shared" ref="M297:M298" si="154">IF(K297="CT",C297,0)</f>
        <v>0</v>
      </c>
      <c r="N297" s="20">
        <f t="shared" ref="N297:N298" si="155">IF(L297="KCM",C297,0)</f>
        <v>20000</v>
      </c>
      <c r="O297" s="20">
        <f t="shared" ref="O297:O298" si="156">IF(K297="CT",D297,0)</f>
        <v>0</v>
      </c>
      <c r="P297" s="20">
        <f t="shared" ref="P297:P298" si="157">IF(L297="KCM",D297,0)</f>
        <v>16466.790656000001</v>
      </c>
      <c r="Q297" s="20">
        <f t="shared" ref="Q297:Q298" si="158">IF(K297="CT",E297,0)</f>
        <v>0</v>
      </c>
      <c r="R297" s="20">
        <f t="shared" ref="R297:R298" si="159">IF(L297="KCM",E297,0)</f>
        <v>16466.790656000001</v>
      </c>
      <c r="S297" s="20" t="str">
        <f t="shared" ref="S297:S298" si="160">IF(AND(K297="CT",G297=0%),"x"," ")</f>
        <v xml:space="preserve"> </v>
      </c>
      <c r="T297" s="20" t="str">
        <f t="shared" ref="T297:T298" si="161">IF(AND(K297="CT",0%&lt;G297,G297&lt;30%),"x"," ")</f>
        <v xml:space="preserve"> </v>
      </c>
      <c r="U297" s="20">
        <f t="shared" ref="U297:U298" si="162">IF(T297="x",C297,0)</f>
        <v>0</v>
      </c>
      <c r="V297" s="20" t="str">
        <f t="shared" ref="V297:V298" si="163">IF(AND(K297="CT",30%&lt;G297,G297&lt;60%),"x"," ")</f>
        <v xml:space="preserve"> </v>
      </c>
      <c r="W297" s="20">
        <f t="shared" ref="W297:W298" si="164">IF(V297="x",C297,0)</f>
        <v>0</v>
      </c>
      <c r="X297" s="20"/>
    </row>
    <row r="298" spans="1:24" ht="57" customHeight="1">
      <c r="A298" s="5">
        <v>2</v>
      </c>
      <c r="B298" s="27" t="s">
        <v>316</v>
      </c>
      <c r="C298" s="23">
        <v>62000</v>
      </c>
      <c r="D298" s="43"/>
      <c r="E298" s="43"/>
      <c r="F298" s="25">
        <f t="shared" si="151"/>
        <v>0</v>
      </c>
      <c r="G298" s="25">
        <f t="shared" si="152"/>
        <v>0</v>
      </c>
      <c r="H298" s="43"/>
      <c r="J298" s="1" t="s">
        <v>134</v>
      </c>
      <c r="L298" s="1" t="s">
        <v>18</v>
      </c>
      <c r="M298" s="20">
        <f t="shared" si="154"/>
        <v>0</v>
      </c>
      <c r="N298" s="20">
        <f t="shared" si="155"/>
        <v>62000</v>
      </c>
      <c r="O298" s="20">
        <f t="shared" si="156"/>
        <v>0</v>
      </c>
      <c r="P298" s="20">
        <f t="shared" si="157"/>
        <v>0</v>
      </c>
      <c r="Q298" s="20">
        <f t="shared" si="158"/>
        <v>0</v>
      </c>
      <c r="R298" s="20">
        <f t="shared" si="159"/>
        <v>0</v>
      </c>
      <c r="S298" s="20" t="str">
        <f t="shared" si="160"/>
        <v xml:space="preserve"> </v>
      </c>
      <c r="T298" s="20" t="str">
        <f t="shared" si="161"/>
        <v xml:space="preserve"> </v>
      </c>
      <c r="U298" s="20">
        <f t="shared" si="162"/>
        <v>0</v>
      </c>
      <c r="V298" s="20" t="str">
        <f t="shared" si="163"/>
        <v xml:space="preserve"> </v>
      </c>
      <c r="W298" s="20">
        <f t="shared" si="164"/>
        <v>0</v>
      </c>
      <c r="X298" s="20"/>
    </row>
    <row r="299" spans="1:24" ht="37.5" customHeight="1">
      <c r="A299" s="13" t="s">
        <v>317</v>
      </c>
      <c r="B299" s="53" t="s">
        <v>318</v>
      </c>
      <c r="C299" s="54">
        <f>SUM(C300,C315)</f>
        <v>32457</v>
      </c>
      <c r="D299" s="54">
        <f t="shared" ref="D299:E299" si="165">SUM(D300,D315)</f>
        <v>6474.7356019999997</v>
      </c>
      <c r="E299" s="54">
        <f t="shared" si="165"/>
        <v>6474.7356019999997</v>
      </c>
      <c r="F299" s="8">
        <f t="shared" si="151"/>
        <v>0.19948656998490311</v>
      </c>
      <c r="G299" s="8">
        <f t="shared" si="152"/>
        <v>0.19948656998490311</v>
      </c>
      <c r="H299" s="43"/>
      <c r="M299" s="20"/>
      <c r="N299" s="20"/>
      <c r="O299" s="20"/>
      <c r="P299" s="20"/>
      <c r="Q299" s="20"/>
      <c r="R299" s="20"/>
      <c r="S299" s="20"/>
      <c r="T299" s="20"/>
      <c r="U299" s="20"/>
      <c r="V299" s="20"/>
      <c r="W299" s="20"/>
      <c r="X299" s="20" t="str">
        <f t="shared" ref="X299:X308" si="166">IF(AND(0%&lt;G299,G299&lt;40%),"x"," ")</f>
        <v>x</v>
      </c>
    </row>
    <row r="300" spans="1:24" ht="61.5" customHeight="1">
      <c r="A300" s="13" t="s">
        <v>319</v>
      </c>
      <c r="B300" s="17" t="s">
        <v>320</v>
      </c>
      <c r="C300" s="54">
        <f>SUM(C301,C310)</f>
        <v>10000</v>
      </c>
      <c r="D300" s="54">
        <f>SUM(D301,D310)</f>
        <v>6474.7356019999997</v>
      </c>
      <c r="E300" s="54">
        <f>SUM(E301,E310)</f>
        <v>6474.7356019999997</v>
      </c>
      <c r="F300" s="8">
        <f t="shared" si="151"/>
        <v>0.64747356020000002</v>
      </c>
      <c r="G300" s="8">
        <f t="shared" si="152"/>
        <v>0.64747356020000002</v>
      </c>
      <c r="H300" s="43"/>
      <c r="J300" s="1" t="s">
        <v>44</v>
      </c>
      <c r="M300" s="20"/>
      <c r="N300" s="20"/>
      <c r="O300" s="20"/>
      <c r="P300" s="20"/>
      <c r="Q300" s="20"/>
      <c r="R300" s="20"/>
      <c r="S300" s="20"/>
      <c r="T300" s="20"/>
      <c r="U300" s="20"/>
      <c r="V300" s="20"/>
      <c r="W300" s="20"/>
      <c r="X300" s="20" t="str">
        <f t="shared" si="166"/>
        <v xml:space="preserve"> </v>
      </c>
    </row>
    <row r="301" spans="1:24" ht="42.75" customHeight="1">
      <c r="A301" s="35" t="s">
        <v>86</v>
      </c>
      <c r="B301" s="36" t="s">
        <v>321</v>
      </c>
      <c r="C301" s="59">
        <f>SUM(C302:C309)</f>
        <v>8000</v>
      </c>
      <c r="D301" s="59">
        <f>SUM(D302:D309)</f>
        <v>5478.7628189999996</v>
      </c>
      <c r="E301" s="59">
        <f>SUM(E302:E309)</f>
        <v>5478.7628189999996</v>
      </c>
      <c r="F301" s="38">
        <f t="shared" si="151"/>
        <v>0.68484535237499999</v>
      </c>
      <c r="G301" s="38">
        <f t="shared" si="152"/>
        <v>0.68484535237499999</v>
      </c>
      <c r="H301" s="43"/>
      <c r="M301" s="20"/>
      <c r="N301" s="20"/>
      <c r="O301" s="20"/>
      <c r="P301" s="20"/>
      <c r="Q301" s="20"/>
      <c r="R301" s="20"/>
      <c r="S301" s="20"/>
      <c r="T301" s="20"/>
      <c r="U301" s="20"/>
      <c r="V301" s="20"/>
      <c r="W301" s="20"/>
      <c r="X301" s="20" t="str">
        <f t="shared" si="166"/>
        <v xml:space="preserve"> </v>
      </c>
    </row>
    <row r="302" spans="1:24" ht="39.950000000000003" customHeight="1">
      <c r="A302" s="5">
        <v>1</v>
      </c>
      <c r="B302" s="43" t="s">
        <v>322</v>
      </c>
      <c r="C302" s="72">
        <v>1000</v>
      </c>
      <c r="D302" s="57">
        <v>292.38099999999997</v>
      </c>
      <c r="E302" s="57">
        <v>292.38099999999997</v>
      </c>
      <c r="F302" s="25">
        <f t="shared" si="151"/>
        <v>0.29238099999999995</v>
      </c>
      <c r="G302" s="25">
        <f t="shared" si="152"/>
        <v>0.29238099999999995</v>
      </c>
      <c r="H302" s="43"/>
      <c r="M302" s="20">
        <f>IF(K302="CT",C302,0)</f>
        <v>0</v>
      </c>
      <c r="N302" s="20">
        <f>IF(L302="KCM",C302,0)</f>
        <v>0</v>
      </c>
      <c r="O302" s="20">
        <f>IF(K302="CT",D302,0)</f>
        <v>0</v>
      </c>
      <c r="P302" s="20">
        <f t="shared" ref="P302:P308" si="167">IF(L302="KCM",D302,0)</f>
        <v>0</v>
      </c>
      <c r="Q302" s="20">
        <f>IF(K302="CT",E302,0)</f>
        <v>0</v>
      </c>
      <c r="R302" s="20">
        <f>IF(L302="KCM",E302,0)</f>
        <v>0</v>
      </c>
      <c r="S302" s="20" t="str">
        <f>IF(AND(K302="CT",G302=0%),"x"," ")</f>
        <v xml:space="preserve"> </v>
      </c>
      <c r="T302" s="20" t="str">
        <f>IF(AND(K302="CT",0%&lt;G302,G302&lt;30%),"x"," ")</f>
        <v xml:space="preserve"> </v>
      </c>
      <c r="U302" s="20">
        <f>IF(T302="x",C302,0)</f>
        <v>0</v>
      </c>
      <c r="V302" s="20" t="str">
        <f>IF(AND(K302="CT",30%&lt;G302,G302&lt;50%),"x"," ")</f>
        <v xml:space="preserve"> </v>
      </c>
      <c r="W302" s="20">
        <f>IF(V302="x",C302,0)</f>
        <v>0</v>
      </c>
      <c r="X302" s="20" t="str">
        <f t="shared" si="166"/>
        <v>x</v>
      </c>
    </row>
    <row r="303" spans="1:24" ht="39.950000000000003" customHeight="1">
      <c r="A303" s="5">
        <v>2</v>
      </c>
      <c r="B303" s="22" t="s">
        <v>323</v>
      </c>
      <c r="C303" s="72">
        <v>1000</v>
      </c>
      <c r="D303" s="57">
        <v>971.23000000000013</v>
      </c>
      <c r="E303" s="57">
        <v>971.23000000000013</v>
      </c>
      <c r="F303" s="25">
        <f t="shared" si="151"/>
        <v>0.97123000000000015</v>
      </c>
      <c r="G303" s="25">
        <f t="shared" si="152"/>
        <v>0.97123000000000015</v>
      </c>
      <c r="H303" s="43"/>
      <c r="M303" s="20"/>
      <c r="N303" s="20"/>
      <c r="O303" s="20">
        <f t="shared" ref="O303:O308" si="168">IF(J303="CT",D303,0)</f>
        <v>0</v>
      </c>
      <c r="P303" s="20">
        <f t="shared" si="167"/>
        <v>0</v>
      </c>
      <c r="Q303" s="20"/>
      <c r="R303" s="20"/>
      <c r="S303" s="20"/>
      <c r="T303" s="20"/>
      <c r="U303" s="20"/>
      <c r="V303" s="20"/>
      <c r="W303" s="20"/>
      <c r="X303" s="20" t="str">
        <f t="shared" si="166"/>
        <v xml:space="preserve"> </v>
      </c>
    </row>
    <row r="304" spans="1:24" ht="39.950000000000003" customHeight="1">
      <c r="A304" s="5">
        <v>3</v>
      </c>
      <c r="B304" s="22" t="s">
        <v>324</v>
      </c>
      <c r="C304" s="72">
        <v>1000</v>
      </c>
      <c r="D304" s="57">
        <v>998.96400000000006</v>
      </c>
      <c r="E304" s="57">
        <v>998.96400000000006</v>
      </c>
      <c r="F304" s="25">
        <f t="shared" si="151"/>
        <v>0.99896400000000007</v>
      </c>
      <c r="G304" s="25">
        <f t="shared" si="152"/>
        <v>0.99896400000000007</v>
      </c>
      <c r="H304" s="43"/>
      <c r="M304" s="20"/>
      <c r="N304" s="20"/>
      <c r="O304" s="20">
        <f t="shared" si="168"/>
        <v>0</v>
      </c>
      <c r="P304" s="20">
        <f t="shared" si="167"/>
        <v>0</v>
      </c>
      <c r="Q304" s="20"/>
      <c r="R304" s="20"/>
      <c r="S304" s="20"/>
      <c r="T304" s="20"/>
      <c r="U304" s="20"/>
      <c r="V304" s="20"/>
      <c r="W304" s="20"/>
      <c r="X304" s="20" t="str">
        <f t="shared" si="166"/>
        <v xml:space="preserve"> </v>
      </c>
    </row>
    <row r="305" spans="1:24" ht="39.950000000000003" customHeight="1">
      <c r="A305" s="5">
        <v>4</v>
      </c>
      <c r="B305" s="22" t="s">
        <v>325</v>
      </c>
      <c r="C305" s="72">
        <v>1000</v>
      </c>
      <c r="D305" s="58">
        <v>996.70699999999988</v>
      </c>
      <c r="E305" s="58">
        <v>996.70699999999988</v>
      </c>
      <c r="F305" s="25">
        <f t="shared" si="151"/>
        <v>0.9967069999999999</v>
      </c>
      <c r="G305" s="25">
        <f t="shared" si="152"/>
        <v>0.9967069999999999</v>
      </c>
      <c r="H305" s="43"/>
      <c r="M305" s="20"/>
      <c r="N305" s="20"/>
      <c r="O305" s="20">
        <f t="shared" si="168"/>
        <v>0</v>
      </c>
      <c r="P305" s="20">
        <f t="shared" si="167"/>
        <v>0</v>
      </c>
      <c r="Q305" s="20"/>
      <c r="R305" s="20"/>
      <c r="S305" s="20"/>
      <c r="T305" s="20"/>
      <c r="U305" s="20"/>
      <c r="V305" s="20"/>
      <c r="W305" s="20"/>
      <c r="X305" s="20" t="str">
        <f t="shared" si="166"/>
        <v xml:space="preserve"> </v>
      </c>
    </row>
    <row r="306" spans="1:24" ht="39.950000000000003" customHeight="1">
      <c r="A306" s="5">
        <v>5</v>
      </c>
      <c r="B306" s="22" t="s">
        <v>326</v>
      </c>
      <c r="C306" s="72">
        <v>1000</v>
      </c>
      <c r="D306" s="58">
        <v>995.95699999999988</v>
      </c>
      <c r="E306" s="58">
        <v>995.95699999999988</v>
      </c>
      <c r="F306" s="25">
        <f t="shared" si="151"/>
        <v>0.99595699999999987</v>
      </c>
      <c r="G306" s="25">
        <f t="shared" si="152"/>
        <v>0.99595699999999987</v>
      </c>
      <c r="H306" s="43"/>
      <c r="M306" s="20"/>
      <c r="N306" s="20"/>
      <c r="O306" s="20">
        <f t="shared" si="168"/>
        <v>0</v>
      </c>
      <c r="P306" s="20">
        <f t="shared" si="167"/>
        <v>0</v>
      </c>
      <c r="Q306" s="20"/>
      <c r="R306" s="20"/>
      <c r="S306" s="20"/>
      <c r="T306" s="20"/>
      <c r="U306" s="20"/>
      <c r="V306" s="20"/>
      <c r="W306" s="20"/>
      <c r="X306" s="20" t="str">
        <f t="shared" si="166"/>
        <v xml:space="preserve"> </v>
      </c>
    </row>
    <row r="307" spans="1:24" ht="39.950000000000003" customHeight="1">
      <c r="A307" s="5">
        <v>6</v>
      </c>
      <c r="B307" s="43" t="s">
        <v>327</v>
      </c>
      <c r="C307" s="72">
        <v>1000</v>
      </c>
      <c r="D307" s="57">
        <v>968.84481900000003</v>
      </c>
      <c r="E307" s="57">
        <v>968.84481900000003</v>
      </c>
      <c r="F307" s="25">
        <f t="shared" si="151"/>
        <v>0.96884481900000008</v>
      </c>
      <c r="G307" s="25">
        <f t="shared" si="152"/>
        <v>0.96884481900000008</v>
      </c>
      <c r="H307" s="43"/>
      <c r="M307" s="20"/>
      <c r="N307" s="20"/>
      <c r="O307" s="20">
        <f t="shared" si="168"/>
        <v>0</v>
      </c>
      <c r="P307" s="20">
        <f t="shared" si="167"/>
        <v>0</v>
      </c>
      <c r="Q307" s="20"/>
      <c r="R307" s="20"/>
      <c r="S307" s="20"/>
      <c r="T307" s="20"/>
      <c r="U307" s="20"/>
      <c r="V307" s="20"/>
      <c r="W307" s="20"/>
      <c r="X307" s="20" t="str">
        <f t="shared" si="166"/>
        <v xml:space="preserve"> </v>
      </c>
    </row>
    <row r="308" spans="1:24" ht="39.950000000000003" customHeight="1">
      <c r="A308" s="5">
        <v>7</v>
      </c>
      <c r="B308" s="43" t="s">
        <v>328</v>
      </c>
      <c r="C308" s="72">
        <v>1000</v>
      </c>
      <c r="D308" s="57">
        <v>254.679</v>
      </c>
      <c r="E308" s="57">
        <v>254.679</v>
      </c>
      <c r="F308" s="25">
        <f t="shared" si="151"/>
        <v>0.25467899999999999</v>
      </c>
      <c r="G308" s="25">
        <f t="shared" si="152"/>
        <v>0.25467899999999999</v>
      </c>
      <c r="H308" s="43"/>
      <c r="M308" s="20"/>
      <c r="N308" s="20"/>
      <c r="O308" s="20">
        <f t="shared" si="168"/>
        <v>0</v>
      </c>
      <c r="P308" s="20">
        <f t="shared" si="167"/>
        <v>0</v>
      </c>
      <c r="Q308" s="20"/>
      <c r="R308" s="20"/>
      <c r="S308" s="20"/>
      <c r="T308" s="20"/>
      <c r="U308" s="20"/>
      <c r="V308" s="20"/>
      <c r="W308" s="20"/>
      <c r="X308" s="20" t="str">
        <f t="shared" si="166"/>
        <v>x</v>
      </c>
    </row>
    <row r="309" spans="1:24" ht="39.950000000000003" customHeight="1">
      <c r="A309" s="5">
        <v>8</v>
      </c>
      <c r="B309" s="43" t="s">
        <v>329</v>
      </c>
      <c r="C309" s="72">
        <v>1000</v>
      </c>
      <c r="D309" s="57"/>
      <c r="E309" s="57"/>
      <c r="F309" s="51">
        <f t="shared" si="151"/>
        <v>0</v>
      </c>
      <c r="G309" s="51">
        <f t="shared" si="152"/>
        <v>0</v>
      </c>
      <c r="H309" s="43"/>
      <c r="M309" s="20"/>
      <c r="N309" s="20"/>
      <c r="O309" s="20"/>
      <c r="P309" s="20"/>
      <c r="Q309" s="20"/>
      <c r="R309" s="20"/>
      <c r="S309" s="20"/>
      <c r="T309" s="20"/>
      <c r="U309" s="20"/>
      <c r="V309" s="20"/>
      <c r="W309" s="20"/>
      <c r="X309" s="20"/>
    </row>
    <row r="310" spans="1:24" ht="48.75" customHeight="1">
      <c r="A310" s="35" t="s">
        <v>93</v>
      </c>
      <c r="B310" s="36" t="s">
        <v>330</v>
      </c>
      <c r="C310" s="59">
        <f>SUM(C311:C314)</f>
        <v>2000</v>
      </c>
      <c r="D310" s="59">
        <f>SUM(D311:D314)</f>
        <v>995.97278300000005</v>
      </c>
      <c r="E310" s="59">
        <f>SUM(E311:E314)</f>
        <v>995.97278300000005</v>
      </c>
      <c r="F310" s="38">
        <f t="shared" si="151"/>
        <v>0.49798639150000001</v>
      </c>
      <c r="G310" s="38">
        <f t="shared" si="152"/>
        <v>0.49798639150000001</v>
      </c>
      <c r="H310" s="43"/>
      <c r="M310" s="20"/>
      <c r="N310" s="20"/>
      <c r="O310" s="20"/>
      <c r="P310" s="20"/>
      <c r="Q310" s="20"/>
      <c r="R310" s="20"/>
      <c r="S310" s="20"/>
      <c r="T310" s="20"/>
      <c r="U310" s="20"/>
      <c r="V310" s="20"/>
      <c r="W310" s="20"/>
      <c r="X310" s="20"/>
    </row>
    <row r="311" spans="1:24" ht="39.950000000000003" customHeight="1">
      <c r="A311" s="5">
        <v>1</v>
      </c>
      <c r="B311" s="43" t="s">
        <v>331</v>
      </c>
      <c r="C311" s="72">
        <v>500</v>
      </c>
      <c r="D311" s="57">
        <v>495.97278300000005</v>
      </c>
      <c r="E311" s="57">
        <v>495.97278300000005</v>
      </c>
      <c r="F311" s="25">
        <f t="shared" si="151"/>
        <v>0.99194556600000006</v>
      </c>
      <c r="G311" s="25">
        <f t="shared" si="152"/>
        <v>0.99194556600000006</v>
      </c>
      <c r="H311" s="43"/>
      <c r="M311" s="20"/>
      <c r="N311" s="20"/>
      <c r="O311" s="20">
        <f>IF(J311="CT",D311,0)</f>
        <v>0</v>
      </c>
      <c r="P311" s="20">
        <f>IF(L311="KCM",D311,0)</f>
        <v>0</v>
      </c>
      <c r="Q311" s="20"/>
      <c r="R311" s="20"/>
      <c r="S311" s="20"/>
      <c r="T311" s="20"/>
      <c r="U311" s="20"/>
      <c r="V311" s="20"/>
      <c r="W311" s="20"/>
      <c r="X311" s="20" t="str">
        <f>IF(AND(0%&lt;G311,G311&lt;40%),"x"," ")</f>
        <v xml:space="preserve"> </v>
      </c>
    </row>
    <row r="312" spans="1:24" ht="39.950000000000003" customHeight="1">
      <c r="A312" s="5">
        <v>2</v>
      </c>
      <c r="B312" s="43" t="s">
        <v>332</v>
      </c>
      <c r="C312" s="72">
        <v>500</v>
      </c>
      <c r="D312" s="57">
        <v>500</v>
      </c>
      <c r="E312" s="57">
        <v>500</v>
      </c>
      <c r="F312" s="51">
        <f t="shared" si="151"/>
        <v>1</v>
      </c>
      <c r="G312" s="51">
        <f t="shared" si="152"/>
        <v>1</v>
      </c>
      <c r="H312" s="43"/>
      <c r="M312" s="20"/>
      <c r="N312" s="20"/>
      <c r="O312" s="20">
        <f>IF(J312="CT",D312,0)</f>
        <v>0</v>
      </c>
      <c r="P312" s="20">
        <f>IF(L312="KCM",D312,0)</f>
        <v>0</v>
      </c>
      <c r="Q312" s="20"/>
      <c r="R312" s="20"/>
      <c r="S312" s="20"/>
      <c r="T312" s="20"/>
      <c r="U312" s="20"/>
      <c r="V312" s="20"/>
      <c r="W312" s="20"/>
      <c r="X312" s="20" t="str">
        <f>IF(AND(0%&lt;G312,G312&lt;40%),"x"," ")</f>
        <v xml:space="preserve"> </v>
      </c>
    </row>
    <row r="313" spans="1:24" ht="39.950000000000003" customHeight="1">
      <c r="A313" s="5">
        <v>3</v>
      </c>
      <c r="B313" s="43" t="s">
        <v>333</v>
      </c>
      <c r="C313" s="72">
        <v>500</v>
      </c>
      <c r="D313" s="43"/>
      <c r="E313" s="43"/>
      <c r="F313" s="51">
        <f t="shared" si="151"/>
        <v>0</v>
      </c>
      <c r="G313" s="51">
        <f t="shared" si="152"/>
        <v>0</v>
      </c>
      <c r="H313" s="43"/>
      <c r="M313" s="20"/>
      <c r="N313" s="20"/>
      <c r="O313" s="20">
        <f>IF(J313="CT",D313,0)</f>
        <v>0</v>
      </c>
      <c r="P313" s="20">
        <f>IF(L313="KCM",D313,0)</f>
        <v>0</v>
      </c>
      <c r="Q313" s="20"/>
      <c r="R313" s="20"/>
      <c r="S313" s="20"/>
      <c r="T313" s="20"/>
      <c r="U313" s="20"/>
      <c r="V313" s="20"/>
      <c r="W313" s="20"/>
      <c r="X313" s="20" t="str">
        <f>IF(AND(0%&lt;G313,G313&lt;40%),"x"," ")</f>
        <v xml:space="preserve"> </v>
      </c>
    </row>
    <row r="314" spans="1:24" ht="39.950000000000003" customHeight="1">
      <c r="A314" s="5">
        <v>4</v>
      </c>
      <c r="B314" s="43" t="s">
        <v>334</v>
      </c>
      <c r="C314" s="72">
        <v>500</v>
      </c>
      <c r="D314" s="43"/>
      <c r="E314" s="43"/>
      <c r="F314" s="51">
        <f t="shared" si="151"/>
        <v>0</v>
      </c>
      <c r="G314" s="51">
        <f t="shared" si="152"/>
        <v>0</v>
      </c>
      <c r="H314" s="43"/>
      <c r="M314" s="20"/>
      <c r="N314" s="20"/>
      <c r="O314" s="20">
        <f>IF(J314="CT",D314,0)</f>
        <v>0</v>
      </c>
      <c r="P314" s="20">
        <f>IF(L314="KCM",D314,0)</f>
        <v>0</v>
      </c>
      <c r="Q314" s="20"/>
      <c r="R314" s="20"/>
      <c r="S314" s="20"/>
      <c r="T314" s="20"/>
      <c r="U314" s="20"/>
      <c r="V314" s="20"/>
      <c r="W314" s="20"/>
      <c r="X314" s="20" t="str">
        <f>IF(AND(0%&lt;G314,G314&lt;40%),"x"," ")</f>
        <v xml:space="preserve"> </v>
      </c>
    </row>
    <row r="315" spans="1:24" ht="39.950000000000003" customHeight="1">
      <c r="A315" s="13" t="s">
        <v>335</v>
      </c>
      <c r="B315" s="17" t="s">
        <v>336</v>
      </c>
      <c r="C315" s="9">
        <f t="shared" ref="C315:E315" si="169">SUM(C316,C323)</f>
        <v>22457</v>
      </c>
      <c r="D315" s="9">
        <f t="shared" si="169"/>
        <v>0</v>
      </c>
      <c r="E315" s="9">
        <f t="shared" si="169"/>
        <v>0</v>
      </c>
      <c r="F315" s="51">
        <f t="shared" si="151"/>
        <v>0</v>
      </c>
      <c r="G315" s="51">
        <f t="shared" si="152"/>
        <v>0</v>
      </c>
      <c r="H315" s="43"/>
      <c r="J315" s="1" t="s">
        <v>44</v>
      </c>
      <c r="M315" s="20"/>
      <c r="N315" s="20"/>
      <c r="O315" s="20"/>
      <c r="P315" s="20"/>
      <c r="Q315" s="20"/>
      <c r="R315" s="20"/>
      <c r="S315" s="20"/>
      <c r="T315" s="20"/>
      <c r="U315" s="20"/>
      <c r="V315" s="20"/>
      <c r="W315" s="20"/>
      <c r="X315" s="20"/>
    </row>
    <row r="316" spans="1:24" ht="39.950000000000003" customHeight="1">
      <c r="A316" s="95" t="s">
        <v>86</v>
      </c>
      <c r="B316" s="96" t="s">
        <v>192</v>
      </c>
      <c r="C316" s="97">
        <f>SUM(C317:C322)</f>
        <v>19700</v>
      </c>
      <c r="D316" s="97">
        <f t="shared" ref="D316:E316" si="170">SUM(D317:D322)</f>
        <v>0</v>
      </c>
      <c r="E316" s="97">
        <f t="shared" si="170"/>
        <v>0</v>
      </c>
      <c r="F316" s="51">
        <f t="shared" si="151"/>
        <v>0</v>
      </c>
      <c r="G316" s="51">
        <f t="shared" si="152"/>
        <v>0</v>
      </c>
      <c r="H316" s="43"/>
      <c r="M316" s="20"/>
      <c r="N316" s="20"/>
      <c r="O316" s="20"/>
      <c r="P316" s="20"/>
      <c r="Q316" s="20"/>
      <c r="R316" s="20"/>
      <c r="S316" s="20"/>
      <c r="T316" s="20"/>
      <c r="U316" s="20"/>
      <c r="V316" s="20"/>
      <c r="W316" s="20"/>
      <c r="X316" s="20"/>
    </row>
    <row r="317" spans="1:24" ht="84.75" customHeight="1">
      <c r="A317" s="5">
        <v>1</v>
      </c>
      <c r="B317" s="43" t="s">
        <v>337</v>
      </c>
      <c r="C317" s="72">
        <v>6400</v>
      </c>
      <c r="D317" s="43"/>
      <c r="E317" s="43"/>
      <c r="F317" s="51">
        <f t="shared" si="151"/>
        <v>0</v>
      </c>
      <c r="G317" s="51">
        <f t="shared" si="152"/>
        <v>0</v>
      </c>
      <c r="H317" s="43"/>
      <c r="M317" s="20"/>
      <c r="N317" s="20"/>
      <c r="O317" s="20"/>
      <c r="P317" s="20"/>
      <c r="Q317" s="20"/>
      <c r="R317" s="20"/>
      <c r="S317" s="20"/>
      <c r="T317" s="20"/>
      <c r="U317" s="20"/>
      <c r="V317" s="20"/>
      <c r="W317" s="20"/>
      <c r="X317" s="20"/>
    </row>
    <row r="318" spans="1:24" ht="130.5" customHeight="1">
      <c r="A318" s="5">
        <v>2</v>
      </c>
      <c r="B318" s="43" t="s">
        <v>338</v>
      </c>
      <c r="C318" s="72">
        <v>1400</v>
      </c>
      <c r="D318" s="43"/>
      <c r="E318" s="43"/>
      <c r="F318" s="51">
        <f t="shared" si="151"/>
        <v>0</v>
      </c>
      <c r="G318" s="51">
        <f t="shared" si="152"/>
        <v>0</v>
      </c>
      <c r="H318" s="43"/>
      <c r="M318" s="20"/>
      <c r="N318" s="20"/>
      <c r="O318" s="20"/>
      <c r="P318" s="20"/>
      <c r="Q318" s="20"/>
      <c r="R318" s="20"/>
      <c r="S318" s="20"/>
      <c r="T318" s="20"/>
      <c r="U318" s="20"/>
      <c r="V318" s="20"/>
      <c r="W318" s="20"/>
      <c r="X318" s="20"/>
    </row>
    <row r="319" spans="1:24" ht="108" customHeight="1">
      <c r="A319" s="5">
        <v>3</v>
      </c>
      <c r="B319" s="43" t="s">
        <v>339</v>
      </c>
      <c r="C319" s="72">
        <v>900</v>
      </c>
      <c r="D319" s="43"/>
      <c r="E319" s="43"/>
      <c r="F319" s="51">
        <f t="shared" si="151"/>
        <v>0</v>
      </c>
      <c r="G319" s="51">
        <f t="shared" si="152"/>
        <v>0</v>
      </c>
      <c r="H319" s="43"/>
      <c r="M319" s="20"/>
      <c r="N319" s="20"/>
      <c r="O319" s="20"/>
      <c r="P319" s="20"/>
      <c r="Q319" s="20"/>
      <c r="R319" s="20"/>
      <c r="S319" s="20"/>
      <c r="T319" s="20"/>
      <c r="U319" s="20"/>
      <c r="V319" s="20"/>
      <c r="W319" s="20"/>
      <c r="X319" s="20"/>
    </row>
    <row r="320" spans="1:24" ht="193.5" customHeight="1">
      <c r="A320" s="5">
        <v>4</v>
      </c>
      <c r="B320" s="43" t="s">
        <v>340</v>
      </c>
      <c r="C320" s="72">
        <v>6400</v>
      </c>
      <c r="D320" s="43"/>
      <c r="E320" s="43"/>
      <c r="F320" s="51">
        <f t="shared" si="151"/>
        <v>0</v>
      </c>
      <c r="G320" s="51">
        <f t="shared" si="152"/>
        <v>0</v>
      </c>
      <c r="H320" s="43"/>
      <c r="M320" s="20"/>
      <c r="N320" s="20"/>
      <c r="O320" s="20"/>
      <c r="P320" s="20"/>
      <c r="Q320" s="20"/>
      <c r="R320" s="20"/>
      <c r="S320" s="20"/>
      <c r="T320" s="20"/>
      <c r="U320" s="20"/>
      <c r="V320" s="20"/>
      <c r="W320" s="20"/>
      <c r="X320" s="20"/>
    </row>
    <row r="321" spans="1:24" ht="55.5" customHeight="1">
      <c r="A321" s="5">
        <v>5</v>
      </c>
      <c r="B321" s="43" t="s">
        <v>341</v>
      </c>
      <c r="C321" s="72">
        <v>3000</v>
      </c>
      <c r="D321" s="43"/>
      <c r="E321" s="43"/>
      <c r="F321" s="51">
        <f t="shared" si="151"/>
        <v>0</v>
      </c>
      <c r="G321" s="51">
        <f t="shared" si="152"/>
        <v>0</v>
      </c>
      <c r="H321" s="43"/>
      <c r="M321" s="20"/>
      <c r="N321" s="20"/>
      <c r="O321" s="20"/>
      <c r="P321" s="20"/>
      <c r="Q321" s="20"/>
      <c r="R321" s="20"/>
      <c r="S321" s="20"/>
      <c r="T321" s="20"/>
      <c r="U321" s="20"/>
      <c r="V321" s="20"/>
      <c r="W321" s="20"/>
      <c r="X321" s="20"/>
    </row>
    <row r="322" spans="1:24" ht="51.75" customHeight="1">
      <c r="A322" s="5">
        <v>6</v>
      </c>
      <c r="B322" s="43" t="s">
        <v>342</v>
      </c>
      <c r="C322" s="72">
        <v>1600</v>
      </c>
      <c r="D322" s="43"/>
      <c r="E322" s="43"/>
      <c r="F322" s="51">
        <f t="shared" si="151"/>
        <v>0</v>
      </c>
      <c r="G322" s="51">
        <f t="shared" si="152"/>
        <v>0</v>
      </c>
      <c r="H322" s="43"/>
      <c r="M322" s="20"/>
      <c r="N322" s="20"/>
      <c r="O322" s="20"/>
      <c r="P322" s="20"/>
      <c r="Q322" s="20"/>
      <c r="R322" s="20"/>
      <c r="S322" s="20"/>
      <c r="T322" s="20"/>
      <c r="U322" s="20"/>
      <c r="V322" s="20"/>
      <c r="W322" s="20"/>
      <c r="X322" s="20"/>
    </row>
    <row r="323" spans="1:24" ht="39.950000000000003" customHeight="1">
      <c r="A323" s="95" t="s">
        <v>93</v>
      </c>
      <c r="B323" s="96" t="s">
        <v>276</v>
      </c>
      <c r="C323" s="97">
        <f>SUM(C324:C327)</f>
        <v>2757</v>
      </c>
      <c r="D323" s="97">
        <f t="shared" ref="D323:E323" si="171">SUM(D324:D327)</f>
        <v>0</v>
      </c>
      <c r="E323" s="97">
        <f t="shared" si="171"/>
        <v>0</v>
      </c>
      <c r="F323" s="51">
        <f t="shared" si="151"/>
        <v>0</v>
      </c>
      <c r="G323" s="51">
        <f t="shared" si="152"/>
        <v>0</v>
      </c>
      <c r="H323" s="43"/>
      <c r="M323" s="20"/>
      <c r="N323" s="20"/>
      <c r="O323" s="20"/>
      <c r="P323" s="20"/>
      <c r="Q323" s="20"/>
      <c r="R323" s="20"/>
      <c r="S323" s="20"/>
      <c r="T323" s="20"/>
      <c r="U323" s="20"/>
      <c r="V323" s="20"/>
      <c r="W323" s="20"/>
      <c r="X323" s="20"/>
    </row>
    <row r="324" spans="1:24" ht="51.75" customHeight="1">
      <c r="A324" s="5">
        <v>1</v>
      </c>
      <c r="B324" s="43" t="s">
        <v>343</v>
      </c>
      <c r="C324" s="72">
        <v>450</v>
      </c>
      <c r="D324" s="43"/>
      <c r="E324" s="43"/>
      <c r="F324" s="51">
        <f t="shared" si="151"/>
        <v>0</v>
      </c>
      <c r="G324" s="51">
        <f t="shared" si="152"/>
        <v>0</v>
      </c>
      <c r="H324" s="43"/>
      <c r="M324" s="20"/>
      <c r="N324" s="20"/>
      <c r="O324" s="20"/>
      <c r="P324" s="20"/>
      <c r="Q324" s="20"/>
      <c r="R324" s="20"/>
      <c r="S324" s="20"/>
      <c r="T324" s="20"/>
      <c r="U324" s="20"/>
      <c r="V324" s="20"/>
      <c r="W324" s="20"/>
      <c r="X324" s="20"/>
    </row>
    <row r="325" spans="1:24" ht="51.75" customHeight="1">
      <c r="A325" s="5">
        <v>2</v>
      </c>
      <c r="B325" s="43" t="s">
        <v>344</v>
      </c>
      <c r="C325" s="72">
        <v>900</v>
      </c>
      <c r="D325" s="43"/>
      <c r="E325" s="43"/>
      <c r="F325" s="51">
        <f t="shared" si="151"/>
        <v>0</v>
      </c>
      <c r="G325" s="51">
        <f t="shared" si="152"/>
        <v>0</v>
      </c>
      <c r="H325" s="43"/>
      <c r="M325" s="20"/>
      <c r="N325" s="20"/>
      <c r="O325" s="20"/>
      <c r="P325" s="20"/>
      <c r="Q325" s="20"/>
      <c r="R325" s="20"/>
      <c r="S325" s="20"/>
      <c r="T325" s="20"/>
      <c r="U325" s="20"/>
      <c r="V325" s="20"/>
      <c r="W325" s="20"/>
      <c r="X325" s="20"/>
    </row>
    <row r="326" spans="1:24" ht="51.75" customHeight="1">
      <c r="A326" s="5">
        <v>3</v>
      </c>
      <c r="B326" s="43" t="s">
        <v>345</v>
      </c>
      <c r="C326" s="72">
        <v>1400</v>
      </c>
      <c r="D326" s="43"/>
      <c r="E326" s="43"/>
      <c r="F326" s="51">
        <f t="shared" si="151"/>
        <v>0</v>
      </c>
      <c r="G326" s="51">
        <f t="shared" si="152"/>
        <v>0</v>
      </c>
      <c r="H326" s="43"/>
      <c r="M326" s="20"/>
      <c r="N326" s="20"/>
      <c r="O326" s="20"/>
      <c r="P326" s="20"/>
      <c r="Q326" s="20"/>
      <c r="R326" s="20"/>
      <c r="S326" s="20"/>
      <c r="T326" s="20"/>
      <c r="U326" s="20"/>
      <c r="V326" s="20"/>
      <c r="W326" s="20"/>
      <c r="X326" s="20"/>
    </row>
    <row r="327" spans="1:24" ht="99" customHeight="1">
      <c r="A327" s="5">
        <v>4</v>
      </c>
      <c r="B327" s="43" t="s">
        <v>346</v>
      </c>
      <c r="C327" s="72">
        <v>7</v>
      </c>
      <c r="D327" s="43"/>
      <c r="E327" s="43"/>
      <c r="F327" s="51">
        <f t="shared" si="151"/>
        <v>0</v>
      </c>
      <c r="G327" s="51">
        <f t="shared" si="152"/>
        <v>0</v>
      </c>
      <c r="H327" s="43"/>
      <c r="M327" s="20"/>
      <c r="N327" s="20"/>
      <c r="O327" s="20"/>
      <c r="P327" s="20"/>
      <c r="Q327" s="20"/>
      <c r="R327" s="20"/>
      <c r="S327" s="20"/>
      <c r="T327" s="20"/>
      <c r="U327" s="20"/>
      <c r="V327" s="20"/>
      <c r="W327" s="20"/>
      <c r="X327" s="20"/>
    </row>
    <row r="328" spans="1:24" s="12" customFormat="1" ht="62.25" customHeight="1">
      <c r="A328" s="13" t="s">
        <v>32</v>
      </c>
      <c r="B328" s="14" t="s">
        <v>33</v>
      </c>
      <c r="C328" s="7">
        <f>SUM(C329,C350)</f>
        <v>260200</v>
      </c>
      <c r="D328" s="7">
        <f>SUM(D329,D350)</f>
        <v>200194.00749000002</v>
      </c>
      <c r="E328" s="7">
        <f>SUM(E329,E350)</f>
        <v>194398.74492500001</v>
      </c>
      <c r="F328" s="8">
        <f t="shared" si="151"/>
        <v>0.76938511717909308</v>
      </c>
      <c r="G328" s="8">
        <f t="shared" si="152"/>
        <v>0.74711277834358192</v>
      </c>
      <c r="H328" s="9"/>
      <c r="I328" s="15"/>
      <c r="J328" s="15"/>
      <c r="K328" s="15"/>
      <c r="L328" s="15"/>
      <c r="M328" s="20"/>
      <c r="N328" s="20"/>
      <c r="O328" s="20"/>
      <c r="P328" s="20"/>
      <c r="Q328" s="20"/>
      <c r="R328" s="20"/>
      <c r="S328" s="20"/>
      <c r="T328" s="20"/>
      <c r="U328" s="20"/>
      <c r="V328" s="20"/>
      <c r="W328" s="20"/>
      <c r="X328" s="20"/>
    </row>
    <row r="329" spans="1:24" ht="37.5" customHeight="1">
      <c r="A329" s="13" t="s">
        <v>42</v>
      </c>
      <c r="B329" s="17" t="s">
        <v>85</v>
      </c>
      <c r="C329" s="7">
        <f>SUM(C330,C343,C348)</f>
        <v>179700</v>
      </c>
      <c r="D329" s="7">
        <f>SUM(D330,D343,D348)</f>
        <v>140955.06974500002</v>
      </c>
      <c r="E329" s="7">
        <f>SUM(E330,E343,E348)</f>
        <v>135159.80718</v>
      </c>
      <c r="F329" s="8">
        <f t="shared" si="151"/>
        <v>0.78439103920422937</v>
      </c>
      <c r="G329" s="8">
        <f t="shared" si="152"/>
        <v>0.75214138664440733</v>
      </c>
      <c r="H329" s="43"/>
      <c r="M329" s="20"/>
      <c r="N329" s="20"/>
      <c r="O329" s="20"/>
      <c r="P329" s="20"/>
      <c r="Q329" s="20"/>
      <c r="R329" s="20"/>
      <c r="S329" s="20"/>
      <c r="T329" s="20"/>
      <c r="U329" s="20"/>
      <c r="V329" s="20"/>
      <c r="W329" s="20"/>
      <c r="X329" s="20"/>
    </row>
    <row r="330" spans="1:24" s="66" customFormat="1" ht="35.25" customHeight="1">
      <c r="A330" s="45" t="s">
        <v>86</v>
      </c>
      <c r="B330" s="46" t="s">
        <v>87</v>
      </c>
      <c r="C330" s="82">
        <f>SUM(C331:C342)</f>
        <v>113917</v>
      </c>
      <c r="D330" s="82">
        <f>SUM(D331:D342)</f>
        <v>83395.513984000005</v>
      </c>
      <c r="E330" s="82">
        <f>SUM(E331:E342)</f>
        <v>83300.251419000007</v>
      </c>
      <c r="F330" s="38">
        <f t="shared" si="151"/>
        <v>0.73207259657469914</v>
      </c>
      <c r="G330" s="38">
        <f t="shared" si="152"/>
        <v>0.73123635119429065</v>
      </c>
      <c r="H330" s="64"/>
      <c r="I330" s="65"/>
      <c r="J330" s="65"/>
      <c r="K330" s="65"/>
      <c r="L330" s="65"/>
      <c r="M330" s="20"/>
      <c r="N330" s="20"/>
      <c r="O330" s="20"/>
      <c r="P330" s="20"/>
      <c r="Q330" s="20"/>
      <c r="R330" s="20"/>
      <c r="S330" s="20"/>
      <c r="T330" s="20"/>
      <c r="U330" s="20"/>
      <c r="V330" s="20"/>
      <c r="W330" s="20"/>
      <c r="X330" s="20"/>
    </row>
    <row r="331" spans="1:24" ht="50.1" customHeight="1">
      <c r="A331" s="5">
        <v>1</v>
      </c>
      <c r="B331" s="27" t="s">
        <v>347</v>
      </c>
      <c r="C331" s="72">
        <v>1985</v>
      </c>
      <c r="D331" s="57">
        <v>1985</v>
      </c>
      <c r="E331" s="57">
        <v>1985</v>
      </c>
      <c r="F331" s="42">
        <f t="shared" si="151"/>
        <v>1</v>
      </c>
      <c r="G331" s="42">
        <f t="shared" si="152"/>
        <v>1</v>
      </c>
      <c r="H331" s="43"/>
      <c r="J331" s="1" t="s">
        <v>89</v>
      </c>
      <c r="K331" s="1" t="s">
        <v>17</v>
      </c>
      <c r="M331" s="20">
        <f t="shared" ref="M331:M342" si="172">IF(K331="CT",C331,0)</f>
        <v>1985</v>
      </c>
      <c r="N331" s="20">
        <f t="shared" ref="N331:N342" si="173">IF(L331="KCM",C331,0)</f>
        <v>0</v>
      </c>
      <c r="O331" s="20">
        <f t="shared" ref="O331:O342" si="174">IF(K331="CT",D331,0)</f>
        <v>1985</v>
      </c>
      <c r="P331" s="20">
        <f t="shared" ref="P331:P342" si="175">IF(L331="KCM",D331,0)</f>
        <v>0</v>
      </c>
      <c r="Q331" s="20">
        <f t="shared" ref="Q331:Q342" si="176">IF(K331="CT",E331,0)</f>
        <v>1985</v>
      </c>
      <c r="R331" s="20">
        <f t="shared" ref="R331:R342" si="177">IF(L331="KCM",E331,0)</f>
        <v>0</v>
      </c>
      <c r="S331" s="20" t="str">
        <f t="shared" ref="S331:S342" si="178">IF(AND(K331="CT",G331=0%),"x"," ")</f>
        <v xml:space="preserve"> </v>
      </c>
      <c r="T331" s="20" t="str">
        <f t="shared" ref="T331:T342" si="179">IF(AND(K331="CT",0%&lt;G331,G331&lt;30%),"x"," ")</f>
        <v xml:space="preserve"> </v>
      </c>
      <c r="U331" s="20">
        <f t="shared" ref="U331:U342" si="180">IF(T331="x",C331,0)</f>
        <v>0</v>
      </c>
      <c r="V331" s="20" t="str">
        <f t="shared" ref="V331:V342" si="181">IF(AND(K331="CT",30%&lt;G331,G331&lt;60%),"x"," ")</f>
        <v xml:space="preserve"> </v>
      </c>
      <c r="W331" s="20">
        <f t="shared" ref="W331:W342" si="182">IF(V331="x",C331,0)</f>
        <v>0</v>
      </c>
      <c r="X331" s="20" t="str">
        <f t="shared" ref="X331:X342" si="183">IF(AND(0%&lt;G331,G331&lt;40%),"x"," ")</f>
        <v xml:space="preserve"> </v>
      </c>
    </row>
    <row r="332" spans="1:24" ht="50.1" customHeight="1">
      <c r="A332" s="5">
        <f t="shared" ref="A332:A342" si="184">+A331+1</f>
        <v>2</v>
      </c>
      <c r="B332" s="27" t="s">
        <v>348</v>
      </c>
      <c r="C332" s="72">
        <v>36</v>
      </c>
      <c r="D332" s="57">
        <v>35.179412999999997</v>
      </c>
      <c r="E332" s="57">
        <v>35.179412999999997</v>
      </c>
      <c r="F332" s="25">
        <f t="shared" si="151"/>
        <v>0.97720591666666656</v>
      </c>
      <c r="G332" s="25">
        <f t="shared" si="152"/>
        <v>0.97720591666666656</v>
      </c>
      <c r="H332" s="43"/>
      <c r="J332" s="1" t="s">
        <v>89</v>
      </c>
      <c r="K332" s="1" t="s">
        <v>17</v>
      </c>
      <c r="M332" s="20">
        <f t="shared" si="172"/>
        <v>36</v>
      </c>
      <c r="N332" s="20">
        <f t="shared" si="173"/>
        <v>0</v>
      </c>
      <c r="O332" s="20">
        <f t="shared" si="174"/>
        <v>35.179412999999997</v>
      </c>
      <c r="P332" s="20">
        <f t="shared" si="175"/>
        <v>0</v>
      </c>
      <c r="Q332" s="20">
        <f t="shared" si="176"/>
        <v>35.179412999999997</v>
      </c>
      <c r="R332" s="20">
        <f t="shared" si="177"/>
        <v>0</v>
      </c>
      <c r="S332" s="20" t="str">
        <f t="shared" si="178"/>
        <v xml:space="preserve"> </v>
      </c>
      <c r="T332" s="20" t="str">
        <f t="shared" si="179"/>
        <v xml:space="preserve"> </v>
      </c>
      <c r="U332" s="20">
        <f t="shared" si="180"/>
        <v>0</v>
      </c>
      <c r="V332" s="20" t="str">
        <f t="shared" si="181"/>
        <v xml:space="preserve"> </v>
      </c>
      <c r="W332" s="20">
        <f t="shared" si="182"/>
        <v>0</v>
      </c>
      <c r="X332" s="20" t="str">
        <f t="shared" si="183"/>
        <v xml:space="preserve"> </v>
      </c>
    </row>
    <row r="333" spans="1:24" ht="50.1" customHeight="1">
      <c r="A333" s="5">
        <f t="shared" si="184"/>
        <v>3</v>
      </c>
      <c r="B333" s="27" t="s">
        <v>349</v>
      </c>
      <c r="C333" s="72">
        <v>5137</v>
      </c>
      <c r="D333" s="57">
        <v>4353.9981269999998</v>
      </c>
      <c r="E333" s="57">
        <v>4353.9981269999998</v>
      </c>
      <c r="F333" s="25">
        <f t="shared" si="151"/>
        <v>0.84757604185322166</v>
      </c>
      <c r="G333" s="25">
        <f t="shared" si="152"/>
        <v>0.84757604185322166</v>
      </c>
      <c r="H333" s="43"/>
      <c r="J333" s="1" t="s">
        <v>89</v>
      </c>
      <c r="K333" s="1" t="s">
        <v>17</v>
      </c>
      <c r="M333" s="20">
        <f t="shared" si="172"/>
        <v>5137</v>
      </c>
      <c r="N333" s="20">
        <f t="shared" si="173"/>
        <v>0</v>
      </c>
      <c r="O333" s="20">
        <f t="shared" si="174"/>
        <v>4353.9981269999998</v>
      </c>
      <c r="P333" s="20">
        <f t="shared" si="175"/>
        <v>0</v>
      </c>
      <c r="Q333" s="20">
        <f t="shared" si="176"/>
        <v>4353.9981269999998</v>
      </c>
      <c r="R333" s="20">
        <f t="shared" si="177"/>
        <v>0</v>
      </c>
      <c r="S333" s="20" t="str">
        <f t="shared" si="178"/>
        <v xml:space="preserve"> </v>
      </c>
      <c r="T333" s="20" t="str">
        <f t="shared" si="179"/>
        <v xml:space="preserve"> </v>
      </c>
      <c r="U333" s="20">
        <f t="shared" si="180"/>
        <v>0</v>
      </c>
      <c r="V333" s="20" t="str">
        <f t="shared" si="181"/>
        <v xml:space="preserve"> </v>
      </c>
      <c r="W333" s="20">
        <f t="shared" si="182"/>
        <v>0</v>
      </c>
      <c r="X333" s="20" t="str">
        <f t="shared" si="183"/>
        <v xml:space="preserve"> </v>
      </c>
    </row>
    <row r="334" spans="1:24" ht="37.5" customHeight="1">
      <c r="A334" s="5">
        <f t="shared" si="184"/>
        <v>4</v>
      </c>
      <c r="B334" s="43" t="s">
        <v>350</v>
      </c>
      <c r="C334" s="72">
        <v>5700</v>
      </c>
      <c r="D334" s="57"/>
      <c r="E334" s="57">
        <v>0</v>
      </c>
      <c r="F334" s="51">
        <f t="shared" si="151"/>
        <v>0</v>
      </c>
      <c r="G334" s="51">
        <f t="shared" si="152"/>
        <v>0</v>
      </c>
      <c r="H334" s="43"/>
      <c r="J334" s="1" t="s">
        <v>89</v>
      </c>
      <c r="K334" s="1" t="s">
        <v>17</v>
      </c>
      <c r="M334" s="20">
        <f t="shared" si="172"/>
        <v>5700</v>
      </c>
      <c r="N334" s="20">
        <f t="shared" si="173"/>
        <v>0</v>
      </c>
      <c r="O334" s="20">
        <f t="shared" si="174"/>
        <v>0</v>
      </c>
      <c r="P334" s="20">
        <f t="shared" si="175"/>
        <v>0</v>
      </c>
      <c r="Q334" s="20">
        <f t="shared" si="176"/>
        <v>0</v>
      </c>
      <c r="R334" s="20">
        <f t="shared" si="177"/>
        <v>0</v>
      </c>
      <c r="S334" s="20" t="str">
        <f t="shared" si="178"/>
        <v>x</v>
      </c>
      <c r="T334" s="20" t="str">
        <f t="shared" si="179"/>
        <v xml:space="preserve"> </v>
      </c>
      <c r="U334" s="20">
        <f t="shared" si="180"/>
        <v>0</v>
      </c>
      <c r="V334" s="20" t="str">
        <f t="shared" si="181"/>
        <v xml:space="preserve"> </v>
      </c>
      <c r="W334" s="20">
        <f t="shared" si="182"/>
        <v>0</v>
      </c>
      <c r="X334" s="20" t="str">
        <f t="shared" si="183"/>
        <v xml:space="preserve"> </v>
      </c>
    </row>
    <row r="335" spans="1:24" ht="81.75" customHeight="1">
      <c r="A335" s="5">
        <f t="shared" si="184"/>
        <v>5</v>
      </c>
      <c r="B335" s="27" t="s">
        <v>351</v>
      </c>
      <c r="C335" s="72">
        <v>6000</v>
      </c>
      <c r="D335" s="57">
        <v>6000</v>
      </c>
      <c r="E335" s="57">
        <v>6000</v>
      </c>
      <c r="F335" s="25">
        <f t="shared" si="151"/>
        <v>1</v>
      </c>
      <c r="G335" s="25">
        <f t="shared" si="152"/>
        <v>1</v>
      </c>
      <c r="H335" s="43"/>
      <c r="J335" s="1" t="s">
        <v>89</v>
      </c>
      <c r="K335" s="1" t="s">
        <v>17</v>
      </c>
      <c r="M335" s="20">
        <f t="shared" si="172"/>
        <v>6000</v>
      </c>
      <c r="N335" s="20">
        <f t="shared" si="173"/>
        <v>0</v>
      </c>
      <c r="O335" s="20">
        <f t="shared" si="174"/>
        <v>6000</v>
      </c>
      <c r="P335" s="20">
        <f t="shared" si="175"/>
        <v>0</v>
      </c>
      <c r="Q335" s="20">
        <f t="shared" si="176"/>
        <v>6000</v>
      </c>
      <c r="R335" s="20">
        <f t="shared" si="177"/>
        <v>0</v>
      </c>
      <c r="S335" s="20" t="str">
        <f t="shared" si="178"/>
        <v xml:space="preserve"> </v>
      </c>
      <c r="T335" s="20" t="str">
        <f t="shared" si="179"/>
        <v xml:space="preserve"> </v>
      </c>
      <c r="U335" s="20">
        <f t="shared" si="180"/>
        <v>0</v>
      </c>
      <c r="V335" s="20" t="str">
        <f t="shared" si="181"/>
        <v xml:space="preserve"> </v>
      </c>
      <c r="W335" s="20">
        <f t="shared" si="182"/>
        <v>0</v>
      </c>
      <c r="X335" s="20" t="str">
        <f t="shared" si="183"/>
        <v xml:space="preserve"> </v>
      </c>
    </row>
    <row r="336" spans="1:24" ht="39" customHeight="1">
      <c r="A336" s="5">
        <f t="shared" si="184"/>
        <v>6</v>
      </c>
      <c r="B336" s="43" t="s">
        <v>352</v>
      </c>
      <c r="C336" s="72">
        <v>3000</v>
      </c>
      <c r="D336" s="57">
        <v>3000</v>
      </c>
      <c r="E336" s="57">
        <v>3000</v>
      </c>
      <c r="F336" s="42">
        <f t="shared" si="151"/>
        <v>1</v>
      </c>
      <c r="G336" s="42">
        <f t="shared" si="152"/>
        <v>1</v>
      </c>
      <c r="H336" s="43"/>
      <c r="J336" s="1" t="s">
        <v>89</v>
      </c>
      <c r="K336" s="1" t="s">
        <v>17</v>
      </c>
      <c r="M336" s="20">
        <f t="shared" si="172"/>
        <v>3000</v>
      </c>
      <c r="N336" s="20">
        <f t="shared" si="173"/>
        <v>0</v>
      </c>
      <c r="O336" s="20">
        <f t="shared" si="174"/>
        <v>3000</v>
      </c>
      <c r="P336" s="20">
        <f t="shared" si="175"/>
        <v>0</v>
      </c>
      <c r="Q336" s="20">
        <f t="shared" si="176"/>
        <v>3000</v>
      </c>
      <c r="R336" s="20">
        <f t="shared" si="177"/>
        <v>0</v>
      </c>
      <c r="S336" s="20" t="str">
        <f t="shared" si="178"/>
        <v xml:space="preserve"> </v>
      </c>
      <c r="T336" s="20" t="str">
        <f t="shared" si="179"/>
        <v xml:space="preserve"> </v>
      </c>
      <c r="U336" s="20">
        <f t="shared" si="180"/>
        <v>0</v>
      </c>
      <c r="V336" s="20" t="str">
        <f t="shared" si="181"/>
        <v xml:space="preserve"> </v>
      </c>
      <c r="W336" s="20">
        <f t="shared" si="182"/>
        <v>0</v>
      </c>
      <c r="X336" s="20" t="str">
        <f t="shared" si="183"/>
        <v xml:space="preserve"> </v>
      </c>
    </row>
    <row r="337" spans="1:24" ht="43.5" customHeight="1">
      <c r="A337" s="5">
        <f t="shared" si="184"/>
        <v>7</v>
      </c>
      <c r="B337" s="27" t="s">
        <v>353</v>
      </c>
      <c r="C337" s="72">
        <v>15000</v>
      </c>
      <c r="D337" s="57">
        <v>12626</v>
      </c>
      <c r="E337" s="58">
        <v>12530.737434999999</v>
      </c>
      <c r="F337" s="25">
        <f t="shared" si="151"/>
        <v>0.84173333333333333</v>
      </c>
      <c r="G337" s="25">
        <f t="shared" si="152"/>
        <v>0.83538249566666656</v>
      </c>
      <c r="H337" s="43"/>
      <c r="J337" s="1" t="s">
        <v>89</v>
      </c>
      <c r="K337" s="1" t="s">
        <v>17</v>
      </c>
      <c r="M337" s="20">
        <f t="shared" si="172"/>
        <v>15000</v>
      </c>
      <c r="N337" s="20">
        <f t="shared" si="173"/>
        <v>0</v>
      </c>
      <c r="O337" s="20">
        <f t="shared" si="174"/>
        <v>12626</v>
      </c>
      <c r="P337" s="20">
        <f t="shared" si="175"/>
        <v>0</v>
      </c>
      <c r="Q337" s="20">
        <f t="shared" si="176"/>
        <v>12530.737434999999</v>
      </c>
      <c r="R337" s="20">
        <f t="shared" si="177"/>
        <v>0</v>
      </c>
      <c r="S337" s="20" t="str">
        <f t="shared" si="178"/>
        <v xml:space="preserve"> </v>
      </c>
      <c r="T337" s="20" t="str">
        <f t="shared" si="179"/>
        <v xml:space="preserve"> </v>
      </c>
      <c r="U337" s="20">
        <f t="shared" si="180"/>
        <v>0</v>
      </c>
      <c r="V337" s="20" t="str">
        <f t="shared" si="181"/>
        <v xml:space="preserve"> </v>
      </c>
      <c r="W337" s="20">
        <f t="shared" si="182"/>
        <v>0</v>
      </c>
      <c r="X337" s="20" t="str">
        <f t="shared" si="183"/>
        <v xml:space="preserve"> </v>
      </c>
    </row>
    <row r="338" spans="1:24" ht="61.5" customHeight="1">
      <c r="A338" s="5">
        <f t="shared" si="184"/>
        <v>8</v>
      </c>
      <c r="B338" s="27" t="s">
        <v>354</v>
      </c>
      <c r="C338" s="23">
        <v>25959</v>
      </c>
      <c r="D338" s="57">
        <v>15000</v>
      </c>
      <c r="E338" s="57">
        <v>15000</v>
      </c>
      <c r="F338" s="25">
        <f t="shared" si="151"/>
        <v>0.57783427712931934</v>
      </c>
      <c r="G338" s="25">
        <f t="shared" si="152"/>
        <v>0.57783427712931934</v>
      </c>
      <c r="H338" s="43"/>
      <c r="J338" s="1" t="s">
        <v>89</v>
      </c>
      <c r="K338" s="1" t="s">
        <v>17</v>
      </c>
      <c r="M338" s="20">
        <f t="shared" si="172"/>
        <v>25959</v>
      </c>
      <c r="N338" s="20">
        <f t="shared" si="173"/>
        <v>0</v>
      </c>
      <c r="O338" s="20">
        <f t="shared" si="174"/>
        <v>15000</v>
      </c>
      <c r="P338" s="20">
        <f t="shared" si="175"/>
        <v>0</v>
      </c>
      <c r="Q338" s="20">
        <f t="shared" si="176"/>
        <v>15000</v>
      </c>
      <c r="R338" s="20">
        <f t="shared" si="177"/>
        <v>0</v>
      </c>
      <c r="S338" s="20" t="str">
        <f t="shared" si="178"/>
        <v xml:space="preserve"> </v>
      </c>
      <c r="T338" s="20" t="str">
        <f t="shared" si="179"/>
        <v xml:space="preserve"> </v>
      </c>
      <c r="U338" s="20">
        <f t="shared" si="180"/>
        <v>0</v>
      </c>
      <c r="V338" s="20" t="str">
        <f t="shared" si="181"/>
        <v>x</v>
      </c>
      <c r="W338" s="20">
        <f t="shared" si="182"/>
        <v>25959</v>
      </c>
      <c r="X338" s="20" t="str">
        <f t="shared" si="183"/>
        <v xml:space="preserve"> </v>
      </c>
    </row>
    <row r="339" spans="1:24" ht="62.25" customHeight="1">
      <c r="A339" s="5">
        <f t="shared" si="184"/>
        <v>9</v>
      </c>
      <c r="B339" s="27" t="s">
        <v>355</v>
      </c>
      <c r="C339" s="72">
        <v>8000</v>
      </c>
      <c r="D339" s="58">
        <v>7628.6424080000006</v>
      </c>
      <c r="E339" s="58">
        <v>7628.6424080000006</v>
      </c>
      <c r="F339" s="25">
        <f t="shared" si="151"/>
        <v>0.95358030100000013</v>
      </c>
      <c r="G339" s="25">
        <f t="shared" si="152"/>
        <v>0.95358030100000013</v>
      </c>
      <c r="H339" s="43"/>
      <c r="J339" s="1" t="s">
        <v>89</v>
      </c>
      <c r="K339" s="1" t="s">
        <v>17</v>
      </c>
      <c r="M339" s="20">
        <f t="shared" si="172"/>
        <v>8000</v>
      </c>
      <c r="N339" s="20">
        <f t="shared" si="173"/>
        <v>0</v>
      </c>
      <c r="O339" s="20">
        <f t="shared" si="174"/>
        <v>7628.6424080000006</v>
      </c>
      <c r="P339" s="20">
        <f t="shared" si="175"/>
        <v>0</v>
      </c>
      <c r="Q339" s="20">
        <f t="shared" si="176"/>
        <v>7628.6424080000006</v>
      </c>
      <c r="R339" s="20">
        <f t="shared" si="177"/>
        <v>0</v>
      </c>
      <c r="S339" s="20" t="str">
        <f t="shared" si="178"/>
        <v xml:space="preserve"> </v>
      </c>
      <c r="T339" s="20" t="str">
        <f t="shared" si="179"/>
        <v xml:space="preserve"> </v>
      </c>
      <c r="U339" s="20">
        <f t="shared" si="180"/>
        <v>0</v>
      </c>
      <c r="V339" s="20" t="str">
        <f t="shared" si="181"/>
        <v xml:space="preserve"> </v>
      </c>
      <c r="W339" s="20">
        <f t="shared" si="182"/>
        <v>0</v>
      </c>
      <c r="X339" s="20" t="str">
        <f t="shared" si="183"/>
        <v xml:space="preserve"> </v>
      </c>
    </row>
    <row r="340" spans="1:24" ht="39.75" customHeight="1">
      <c r="A340" s="5">
        <f t="shared" si="184"/>
        <v>10</v>
      </c>
      <c r="B340" s="27" t="s">
        <v>356</v>
      </c>
      <c r="C340" s="23">
        <v>40000</v>
      </c>
      <c r="D340" s="58">
        <v>29666.694036000001</v>
      </c>
      <c r="E340" s="58">
        <v>29666.694036000001</v>
      </c>
      <c r="F340" s="25">
        <f t="shared" si="151"/>
        <v>0.74166735090000002</v>
      </c>
      <c r="G340" s="25">
        <f t="shared" si="152"/>
        <v>0.74166735090000002</v>
      </c>
      <c r="H340" s="43"/>
      <c r="J340" s="1" t="s">
        <v>89</v>
      </c>
      <c r="K340" s="1" t="s">
        <v>17</v>
      </c>
      <c r="M340" s="20">
        <f t="shared" si="172"/>
        <v>40000</v>
      </c>
      <c r="N340" s="20">
        <f t="shared" si="173"/>
        <v>0</v>
      </c>
      <c r="O340" s="20">
        <f t="shared" si="174"/>
        <v>29666.694036000001</v>
      </c>
      <c r="P340" s="20">
        <f t="shared" si="175"/>
        <v>0</v>
      </c>
      <c r="Q340" s="20">
        <f t="shared" si="176"/>
        <v>29666.694036000001</v>
      </c>
      <c r="R340" s="20">
        <f t="shared" si="177"/>
        <v>0</v>
      </c>
      <c r="S340" s="20" t="str">
        <f t="shared" si="178"/>
        <v xml:space="preserve"> </v>
      </c>
      <c r="T340" s="20" t="str">
        <f t="shared" si="179"/>
        <v xml:space="preserve"> </v>
      </c>
      <c r="U340" s="20">
        <f t="shared" si="180"/>
        <v>0</v>
      </c>
      <c r="V340" s="20" t="str">
        <f t="shared" si="181"/>
        <v xml:space="preserve"> </v>
      </c>
      <c r="W340" s="20">
        <f t="shared" si="182"/>
        <v>0</v>
      </c>
      <c r="X340" s="20" t="str">
        <f t="shared" si="183"/>
        <v xml:space="preserve"> </v>
      </c>
    </row>
    <row r="341" spans="1:24" ht="48" customHeight="1">
      <c r="A341" s="5">
        <f t="shared" si="184"/>
        <v>11</v>
      </c>
      <c r="B341" s="27" t="s">
        <v>357</v>
      </c>
      <c r="C341" s="72">
        <v>100</v>
      </c>
      <c r="D341" s="23">
        <v>100</v>
      </c>
      <c r="E341" s="23">
        <v>100</v>
      </c>
      <c r="F341" s="51">
        <f t="shared" si="151"/>
        <v>1</v>
      </c>
      <c r="G341" s="51">
        <f t="shared" si="152"/>
        <v>1</v>
      </c>
      <c r="H341" s="43"/>
      <c r="J341" s="1" t="s">
        <v>89</v>
      </c>
      <c r="K341" s="1" t="s">
        <v>17</v>
      </c>
      <c r="M341" s="20">
        <f t="shared" si="172"/>
        <v>100</v>
      </c>
      <c r="N341" s="20">
        <f t="shared" si="173"/>
        <v>0</v>
      </c>
      <c r="O341" s="20">
        <f t="shared" si="174"/>
        <v>100</v>
      </c>
      <c r="P341" s="20">
        <f t="shared" si="175"/>
        <v>0</v>
      </c>
      <c r="Q341" s="20">
        <f t="shared" si="176"/>
        <v>100</v>
      </c>
      <c r="R341" s="20">
        <f t="shared" si="177"/>
        <v>0</v>
      </c>
      <c r="S341" s="20" t="str">
        <f t="shared" si="178"/>
        <v xml:space="preserve"> </v>
      </c>
      <c r="T341" s="20" t="str">
        <f t="shared" si="179"/>
        <v xml:space="preserve"> </v>
      </c>
      <c r="U341" s="20">
        <f t="shared" si="180"/>
        <v>0</v>
      </c>
      <c r="V341" s="20" t="str">
        <f t="shared" si="181"/>
        <v xml:space="preserve"> </v>
      </c>
      <c r="W341" s="20">
        <f t="shared" si="182"/>
        <v>0</v>
      </c>
      <c r="X341" s="20" t="str">
        <f t="shared" si="183"/>
        <v xml:space="preserve"> </v>
      </c>
    </row>
    <row r="342" spans="1:24" ht="46.5" customHeight="1">
      <c r="A342" s="5">
        <f t="shared" si="184"/>
        <v>12</v>
      </c>
      <c r="B342" s="98" t="s">
        <v>358</v>
      </c>
      <c r="C342" s="72">
        <v>3000</v>
      </c>
      <c r="D342" s="58">
        <v>3000</v>
      </c>
      <c r="E342" s="58">
        <v>3000</v>
      </c>
      <c r="F342" s="25">
        <f t="shared" si="151"/>
        <v>1</v>
      </c>
      <c r="G342" s="25">
        <f t="shared" si="152"/>
        <v>1</v>
      </c>
      <c r="H342" s="43"/>
      <c r="J342" s="1" t="s">
        <v>89</v>
      </c>
      <c r="K342" s="1" t="s">
        <v>17</v>
      </c>
      <c r="M342" s="20">
        <f t="shared" si="172"/>
        <v>3000</v>
      </c>
      <c r="N342" s="20">
        <f t="shared" si="173"/>
        <v>0</v>
      </c>
      <c r="O342" s="20">
        <f t="shared" si="174"/>
        <v>3000</v>
      </c>
      <c r="P342" s="20">
        <f t="shared" si="175"/>
        <v>0</v>
      </c>
      <c r="Q342" s="20">
        <f t="shared" si="176"/>
        <v>3000</v>
      </c>
      <c r="R342" s="20">
        <f t="shared" si="177"/>
        <v>0</v>
      </c>
      <c r="S342" s="20" t="str">
        <f t="shared" si="178"/>
        <v xml:space="preserve"> </v>
      </c>
      <c r="T342" s="20" t="str">
        <f t="shared" si="179"/>
        <v xml:space="preserve"> </v>
      </c>
      <c r="U342" s="20">
        <f t="shared" si="180"/>
        <v>0</v>
      </c>
      <c r="V342" s="20" t="str">
        <f t="shared" si="181"/>
        <v xml:space="preserve"> </v>
      </c>
      <c r="W342" s="20">
        <f t="shared" si="182"/>
        <v>0</v>
      </c>
      <c r="X342" s="20" t="str">
        <f t="shared" si="183"/>
        <v xml:space="preserve"> </v>
      </c>
    </row>
    <row r="343" spans="1:24" s="66" customFormat="1" ht="35.25" customHeight="1">
      <c r="A343" s="45" t="s">
        <v>93</v>
      </c>
      <c r="B343" s="46" t="s">
        <v>359</v>
      </c>
      <c r="C343" s="82">
        <f>SUM(C344:C347)</f>
        <v>46583</v>
      </c>
      <c r="D343" s="82">
        <f>SUM(D344:D347)</f>
        <v>38487.028420000002</v>
      </c>
      <c r="E343" s="82">
        <f>SUM(E344:E347)</f>
        <v>32787.028420000002</v>
      </c>
      <c r="F343" s="38">
        <f t="shared" si="151"/>
        <v>0.82620330206298442</v>
      </c>
      <c r="G343" s="38">
        <f t="shared" si="152"/>
        <v>0.70384106691282233</v>
      </c>
      <c r="H343" s="64"/>
      <c r="I343" s="65"/>
      <c r="J343" s="65"/>
      <c r="K343" s="65"/>
      <c r="L343" s="65"/>
      <c r="M343" s="20"/>
      <c r="N343" s="20"/>
      <c r="O343" s="20"/>
      <c r="P343" s="20"/>
      <c r="Q343" s="20"/>
      <c r="R343" s="20"/>
      <c r="S343" s="20"/>
      <c r="T343" s="20"/>
      <c r="U343" s="20"/>
      <c r="V343" s="20"/>
      <c r="W343" s="20"/>
      <c r="X343" s="20"/>
    </row>
    <row r="344" spans="1:24" ht="50.25" customHeight="1">
      <c r="A344" s="5">
        <v>1</v>
      </c>
      <c r="B344" s="27" t="s">
        <v>360</v>
      </c>
      <c r="C344" s="81">
        <v>6741</v>
      </c>
      <c r="D344" s="57">
        <v>5700</v>
      </c>
      <c r="E344" s="43"/>
      <c r="F344" s="51">
        <f t="shared" si="151"/>
        <v>0.84557187360925679</v>
      </c>
      <c r="G344" s="51">
        <f t="shared" si="152"/>
        <v>0</v>
      </c>
      <c r="H344" s="43"/>
      <c r="J344" s="1" t="s">
        <v>194</v>
      </c>
      <c r="K344" s="1" t="s">
        <v>17</v>
      </c>
      <c r="M344" s="20">
        <f>IF(K344="CT",C344,0)</f>
        <v>6741</v>
      </c>
      <c r="N344" s="20">
        <f>IF(L344="KCM",C344,0)</f>
        <v>0</v>
      </c>
      <c r="O344" s="20">
        <f>IF(K344="CT",D344,0)</f>
        <v>5700</v>
      </c>
      <c r="P344" s="20">
        <f>IF(L344="KCM",D344,0)</f>
        <v>0</v>
      </c>
      <c r="Q344" s="20">
        <f>IF(K344="CT",E344,0)</f>
        <v>0</v>
      </c>
      <c r="R344" s="20">
        <f>IF(L344="KCM",E344,0)</f>
        <v>0</v>
      </c>
      <c r="S344" s="20" t="str">
        <f>IF(AND(K344="CT",G344=0%),"x"," ")</f>
        <v>x</v>
      </c>
      <c r="T344" s="20" t="str">
        <f>IF(AND(K344="CT",0%&lt;G344,G344&lt;30%),"x"," ")</f>
        <v xml:space="preserve"> </v>
      </c>
      <c r="U344" s="20">
        <f>IF(T344="x",C344,0)</f>
        <v>0</v>
      </c>
      <c r="V344" s="20" t="str">
        <f>IF(AND(K344="CT",30%&lt;G344,G344&lt;60%),"x"," ")</f>
        <v xml:space="preserve"> </v>
      </c>
      <c r="W344" s="20">
        <f>IF(V344="x",C344,0)</f>
        <v>0</v>
      </c>
      <c r="X344" s="20" t="str">
        <f>IF(AND(0%&lt;G344,G344&lt;40%),"x"," ")</f>
        <v xml:space="preserve"> </v>
      </c>
    </row>
    <row r="345" spans="1:24" ht="50.25" customHeight="1">
      <c r="A345" s="5">
        <f>+A344+1</f>
        <v>2</v>
      </c>
      <c r="B345" s="27" t="s">
        <v>361</v>
      </c>
      <c r="C345" s="23">
        <v>14000</v>
      </c>
      <c r="D345" s="57">
        <v>13724.65482</v>
      </c>
      <c r="E345" s="57">
        <v>13724.65482</v>
      </c>
      <c r="F345" s="25">
        <f t="shared" si="151"/>
        <v>0.98033248714285715</v>
      </c>
      <c r="G345" s="25">
        <f t="shared" si="152"/>
        <v>0.98033248714285715</v>
      </c>
      <c r="H345" s="43"/>
      <c r="J345" s="1" t="s">
        <v>194</v>
      </c>
      <c r="K345" s="1" t="s">
        <v>17</v>
      </c>
      <c r="M345" s="20">
        <f>IF(K345="CT",C345,0)</f>
        <v>14000</v>
      </c>
      <c r="N345" s="20">
        <f>IF(L345="KCM",C345,0)</f>
        <v>0</v>
      </c>
      <c r="O345" s="20">
        <f>IF(K345="CT",D345,0)</f>
        <v>13724.65482</v>
      </c>
      <c r="P345" s="20">
        <f>IF(L345="KCM",D345,0)</f>
        <v>0</v>
      </c>
      <c r="Q345" s="20">
        <f>IF(K345="CT",E345,0)</f>
        <v>13724.65482</v>
      </c>
      <c r="R345" s="20">
        <f>IF(L345="KCM",E345,0)</f>
        <v>0</v>
      </c>
      <c r="S345" s="20" t="str">
        <f>IF(AND(K345="CT",G345=0%),"x"," ")</f>
        <v xml:space="preserve"> </v>
      </c>
      <c r="T345" s="20" t="str">
        <f>IF(AND(K345="CT",0%&lt;G345,G345&lt;30%),"x"," ")</f>
        <v xml:space="preserve"> </v>
      </c>
      <c r="U345" s="20">
        <f>IF(T345="x",C345,0)</f>
        <v>0</v>
      </c>
      <c r="V345" s="20" t="str">
        <f>IF(AND(K345="CT",30%&lt;G345,G345&lt;60%),"x"," ")</f>
        <v xml:space="preserve"> </v>
      </c>
      <c r="W345" s="20">
        <f>IF(V345="x",C345,0)</f>
        <v>0</v>
      </c>
      <c r="X345" s="20" t="str">
        <f>IF(AND(0%&lt;G345,G345&lt;40%),"x"," ")</f>
        <v xml:space="preserve"> </v>
      </c>
    </row>
    <row r="346" spans="1:24" ht="50.25" customHeight="1">
      <c r="A346" s="5">
        <f>+A345+1</f>
        <v>3</v>
      </c>
      <c r="B346" s="27" t="s">
        <v>362</v>
      </c>
      <c r="C346" s="81">
        <v>15000</v>
      </c>
      <c r="D346" s="57">
        <v>9748.5334999999995</v>
      </c>
      <c r="E346" s="57">
        <v>9748.5334999999995</v>
      </c>
      <c r="F346" s="25">
        <f t="shared" si="151"/>
        <v>0.6499022333333333</v>
      </c>
      <c r="G346" s="25">
        <f t="shared" si="152"/>
        <v>0.6499022333333333</v>
      </c>
      <c r="H346" s="43"/>
      <c r="J346" s="1" t="s">
        <v>194</v>
      </c>
      <c r="K346" s="1" t="s">
        <v>17</v>
      </c>
      <c r="M346" s="20">
        <f>IF(K346="CT",C346,0)</f>
        <v>15000</v>
      </c>
      <c r="N346" s="20">
        <f>IF(L346="KCM",C346,0)</f>
        <v>0</v>
      </c>
      <c r="O346" s="20">
        <f>IF(K346="CT",D346,0)</f>
        <v>9748.5334999999995</v>
      </c>
      <c r="P346" s="20">
        <f>IF(L346="KCM",D346,0)</f>
        <v>0</v>
      </c>
      <c r="Q346" s="20">
        <f>IF(K346="CT",E346,0)</f>
        <v>9748.5334999999995</v>
      </c>
      <c r="R346" s="20">
        <f>IF(L346="KCM",E346,0)</f>
        <v>0</v>
      </c>
      <c r="S346" s="20" t="str">
        <f>IF(AND(K346="CT",G346=0%),"x"," ")</f>
        <v xml:space="preserve"> </v>
      </c>
      <c r="T346" s="20" t="str">
        <f>IF(AND(K346="CT",0%&lt;G346,G346&lt;30%),"x"," ")</f>
        <v xml:space="preserve"> </v>
      </c>
      <c r="U346" s="20">
        <f>IF(T346="x",C346,0)</f>
        <v>0</v>
      </c>
      <c r="V346" s="20" t="str">
        <f>IF(AND(K346="CT",30%&lt;G346,G346&lt;60%),"x"," ")</f>
        <v xml:space="preserve"> </v>
      </c>
      <c r="W346" s="20">
        <f>IF(V346="x",C346,0)</f>
        <v>0</v>
      </c>
      <c r="X346" s="20" t="str">
        <f>IF(AND(0%&lt;G346,G346&lt;40%),"x"," ")</f>
        <v xml:space="preserve"> </v>
      </c>
    </row>
    <row r="347" spans="1:24" ht="50.25" customHeight="1">
      <c r="A347" s="5">
        <f>+A346+1</f>
        <v>4</v>
      </c>
      <c r="B347" s="27" t="s">
        <v>272</v>
      </c>
      <c r="C347" s="23">
        <v>10842</v>
      </c>
      <c r="D347" s="57">
        <v>9313.8400999999976</v>
      </c>
      <c r="E347" s="57">
        <v>9313.8400999999976</v>
      </c>
      <c r="F347" s="25">
        <f t="shared" si="151"/>
        <v>0.85905184467810347</v>
      </c>
      <c r="G347" s="25">
        <f t="shared" si="152"/>
        <v>0.85905184467810347</v>
      </c>
      <c r="H347" s="43"/>
      <c r="J347" s="1" t="s">
        <v>194</v>
      </c>
      <c r="K347" s="1" t="s">
        <v>17</v>
      </c>
      <c r="M347" s="20">
        <f>IF(K347="CT",C347,0)</f>
        <v>10842</v>
      </c>
      <c r="N347" s="20">
        <f>IF(L347="KCM",C347,0)</f>
        <v>0</v>
      </c>
      <c r="O347" s="20">
        <f>IF(K347="CT",D347,0)</f>
        <v>9313.8400999999976</v>
      </c>
      <c r="P347" s="20">
        <f>IF(L347="KCM",D347,0)</f>
        <v>0</v>
      </c>
      <c r="Q347" s="20">
        <f>IF(K347="CT",E347,0)</f>
        <v>9313.8400999999976</v>
      </c>
      <c r="R347" s="20">
        <f>IF(L347="KCM",E347,0)</f>
        <v>0</v>
      </c>
      <c r="S347" s="20" t="str">
        <f>IF(AND(K347="CT",G347=0%),"x"," ")</f>
        <v xml:space="preserve"> </v>
      </c>
      <c r="T347" s="20" t="str">
        <f>IF(AND(K347="CT",0%&lt;G347,G347&lt;30%),"x"," ")</f>
        <v xml:space="preserve"> </v>
      </c>
      <c r="U347" s="20">
        <f>IF(T347="x",C347,0)</f>
        <v>0</v>
      </c>
      <c r="V347" s="20" t="str">
        <f>IF(AND(K347="CT",30%&lt;G347,G347&lt;60%),"x"," ")</f>
        <v xml:space="preserve"> </v>
      </c>
      <c r="W347" s="20">
        <f>IF(V347="x",C347,0)</f>
        <v>0</v>
      </c>
      <c r="X347" s="20" t="str">
        <f>IF(AND(0%&lt;G347,G347&lt;40%),"x"," ")</f>
        <v xml:space="preserve"> </v>
      </c>
    </row>
    <row r="348" spans="1:24" s="66" customFormat="1" ht="35.25" customHeight="1">
      <c r="A348" s="45" t="s">
        <v>99</v>
      </c>
      <c r="B348" s="46" t="s">
        <v>363</v>
      </c>
      <c r="C348" s="82">
        <f>SUM(C349)</f>
        <v>19200</v>
      </c>
      <c r="D348" s="82">
        <f>SUM(D349)</f>
        <v>19072.527341000001</v>
      </c>
      <c r="E348" s="82">
        <f>SUM(E349)</f>
        <v>19072.527341000001</v>
      </c>
      <c r="F348" s="38">
        <f t="shared" si="151"/>
        <v>0.99336079901041674</v>
      </c>
      <c r="G348" s="38">
        <f t="shared" si="152"/>
        <v>0.99336079901041674</v>
      </c>
      <c r="H348" s="64"/>
      <c r="I348" s="65"/>
      <c r="J348" s="65"/>
      <c r="K348" s="65"/>
      <c r="L348" s="65"/>
      <c r="M348" s="20"/>
      <c r="N348" s="20"/>
      <c r="O348" s="20"/>
      <c r="P348" s="20"/>
      <c r="Q348" s="20"/>
      <c r="R348" s="20"/>
      <c r="S348" s="20"/>
      <c r="T348" s="20"/>
      <c r="U348" s="20"/>
      <c r="V348" s="20"/>
      <c r="W348" s="20"/>
      <c r="X348" s="20"/>
    </row>
    <row r="349" spans="1:24" ht="36.75" customHeight="1">
      <c r="A349" s="5">
        <v>1</v>
      </c>
      <c r="B349" s="27" t="s">
        <v>364</v>
      </c>
      <c r="C349" s="23">
        <f>29000-9800</f>
        <v>19200</v>
      </c>
      <c r="D349" s="57">
        <v>19072.527341000001</v>
      </c>
      <c r="E349" s="57">
        <v>19072.527341000001</v>
      </c>
      <c r="F349" s="25">
        <f t="shared" si="151"/>
        <v>0.99336079901041674</v>
      </c>
      <c r="G349" s="25">
        <f t="shared" si="152"/>
        <v>0.99336079901041674</v>
      </c>
      <c r="H349" s="43"/>
      <c r="J349" s="1" t="s">
        <v>134</v>
      </c>
      <c r="K349" s="1" t="s">
        <v>17</v>
      </c>
      <c r="M349" s="20">
        <f>IF(K349="CT",C349,0)</f>
        <v>19200</v>
      </c>
      <c r="N349" s="20">
        <f>IF(L349="KCM",C349,0)</f>
        <v>0</v>
      </c>
      <c r="O349" s="20">
        <f>IF(K349="CT",D349,0)</f>
        <v>19072.527341000001</v>
      </c>
      <c r="P349" s="20">
        <f>IF(L349="KCM",D349,0)</f>
        <v>0</v>
      </c>
      <c r="Q349" s="20">
        <f>IF(K349="CT",E349,0)</f>
        <v>19072.527341000001</v>
      </c>
      <c r="R349" s="20">
        <f>IF(L349="KCM",E349,0)</f>
        <v>0</v>
      </c>
      <c r="S349" s="20" t="str">
        <f>IF(AND(K349="CT",G349=0%),"x"," ")</f>
        <v xml:space="preserve"> </v>
      </c>
      <c r="T349" s="20" t="str">
        <f>IF(AND(K349="CT",0%&lt;G349,G349&lt;30%),"x"," ")</f>
        <v xml:space="preserve"> </v>
      </c>
      <c r="U349" s="20">
        <f>IF(T349="x",C349,0)</f>
        <v>0</v>
      </c>
      <c r="V349" s="20" t="str">
        <f>IF(AND(K349="CT",30%&lt;G349,G349&lt;60%),"x"," ")</f>
        <v xml:space="preserve"> </v>
      </c>
      <c r="W349" s="20">
        <f>IF(V349="x",C349,0)</f>
        <v>0</v>
      </c>
      <c r="X349" s="20" t="str">
        <f>IF(AND(0%&lt;G349,G349&lt;40%),"x"," ")</f>
        <v xml:space="preserve"> </v>
      </c>
    </row>
    <row r="350" spans="1:24" ht="33.75" customHeight="1">
      <c r="A350" s="13" t="s">
        <v>75</v>
      </c>
      <c r="B350" s="17" t="s">
        <v>116</v>
      </c>
      <c r="C350" s="7">
        <f>SUM(C351,C354)</f>
        <v>80500</v>
      </c>
      <c r="D350" s="7">
        <f t="shared" ref="D350:E350" si="185">SUM(D351,D354)</f>
        <v>59238.937745000003</v>
      </c>
      <c r="E350" s="7">
        <f t="shared" si="185"/>
        <v>59238.937745000003</v>
      </c>
      <c r="F350" s="8">
        <f t="shared" si="151"/>
        <v>0.73588742540372676</v>
      </c>
      <c r="G350" s="8">
        <f t="shared" si="152"/>
        <v>0.73588742540372676</v>
      </c>
      <c r="H350" s="43"/>
      <c r="M350" s="20"/>
      <c r="N350" s="20"/>
      <c r="O350" s="20"/>
      <c r="P350" s="20"/>
      <c r="Q350" s="20"/>
      <c r="R350" s="20"/>
      <c r="S350" s="20"/>
      <c r="T350" s="20"/>
      <c r="U350" s="20"/>
      <c r="V350" s="20"/>
      <c r="W350" s="20"/>
      <c r="X350" s="20"/>
    </row>
    <row r="351" spans="1:24" s="66" customFormat="1" ht="35.25" customHeight="1">
      <c r="A351" s="45" t="s">
        <v>86</v>
      </c>
      <c r="B351" s="46" t="s">
        <v>87</v>
      </c>
      <c r="C351" s="82">
        <f>SUM(C352:C353)</f>
        <v>35500</v>
      </c>
      <c r="D351" s="82">
        <f>SUM(D352:D353)</f>
        <v>15847.577745000001</v>
      </c>
      <c r="E351" s="82">
        <f>SUM(E352:E353)</f>
        <v>15847.577745000001</v>
      </c>
      <c r="F351" s="38">
        <f t="shared" si="151"/>
        <v>0.44641064070422537</v>
      </c>
      <c r="G351" s="38">
        <f t="shared" si="152"/>
        <v>0.44641064070422537</v>
      </c>
      <c r="H351" s="64"/>
      <c r="I351" s="65"/>
      <c r="J351" s="65"/>
      <c r="K351" s="65"/>
      <c r="L351" s="65"/>
      <c r="M351" s="20"/>
      <c r="N351" s="20"/>
      <c r="O351" s="20"/>
      <c r="P351" s="20"/>
      <c r="Q351" s="20"/>
      <c r="R351" s="20"/>
      <c r="S351" s="20"/>
      <c r="T351" s="20"/>
      <c r="U351" s="20"/>
      <c r="V351" s="20"/>
      <c r="W351" s="20"/>
      <c r="X351" s="20"/>
    </row>
    <row r="352" spans="1:24" ht="50.25" customHeight="1">
      <c r="A352" s="5">
        <v>1</v>
      </c>
      <c r="B352" s="27" t="s">
        <v>365</v>
      </c>
      <c r="C352" s="57">
        <v>10500</v>
      </c>
      <c r="D352" s="57">
        <v>6866.067411</v>
      </c>
      <c r="E352" s="57">
        <v>6866.067411</v>
      </c>
      <c r="F352" s="25">
        <f t="shared" si="151"/>
        <v>0.65391118199999998</v>
      </c>
      <c r="G352" s="25">
        <f t="shared" si="152"/>
        <v>0.65391118199999998</v>
      </c>
      <c r="H352" s="43"/>
      <c r="J352" s="1" t="s">
        <v>89</v>
      </c>
      <c r="L352" s="1" t="s">
        <v>18</v>
      </c>
      <c r="M352" s="20">
        <f>IF(K352="CT",C352,0)</f>
        <v>0</v>
      </c>
      <c r="N352" s="20">
        <f>IF(L352="KCM",C352,0)</f>
        <v>10500</v>
      </c>
      <c r="O352" s="20">
        <f>IF(K352="CT",D352,0)</f>
        <v>0</v>
      </c>
      <c r="P352" s="20">
        <f>IF(L352="KCM",D352,0)</f>
        <v>6866.067411</v>
      </c>
      <c r="Q352" s="20">
        <f>IF(K352="CT",E352,0)</f>
        <v>0</v>
      </c>
      <c r="R352" s="20">
        <f>IF(L352="KCM",E352,0)</f>
        <v>6866.067411</v>
      </c>
      <c r="S352" s="20" t="str">
        <f>IF(AND(K352="CT",G352=0%),"x"," ")</f>
        <v xml:space="preserve"> </v>
      </c>
      <c r="T352" s="20" t="str">
        <f>IF(AND(K352="CT",0%&lt;G352,G352&lt;30%),"x"," ")</f>
        <v xml:space="preserve"> </v>
      </c>
      <c r="U352" s="20">
        <f>IF(T352="x",C352,0)</f>
        <v>0</v>
      </c>
      <c r="V352" s="20" t="str">
        <f>IF(AND(K352="CT",30%&lt;G352,G352&lt;60%),"x"," ")</f>
        <v xml:space="preserve"> </v>
      </c>
      <c r="W352" s="20">
        <f>IF(V352="x",C352,0)</f>
        <v>0</v>
      </c>
      <c r="X352" s="20"/>
    </row>
    <row r="353" spans="1:24" ht="48.75" customHeight="1">
      <c r="A353" s="5">
        <v>2</v>
      </c>
      <c r="B353" s="27" t="s">
        <v>366</v>
      </c>
      <c r="C353" s="23">
        <v>25000</v>
      </c>
      <c r="D353" s="58">
        <v>8981.5103340000005</v>
      </c>
      <c r="E353" s="58">
        <v>8981.5103340000005</v>
      </c>
      <c r="F353" s="25">
        <f t="shared" si="151"/>
        <v>0.35926041336000003</v>
      </c>
      <c r="G353" s="25">
        <f t="shared" si="152"/>
        <v>0.35926041336000003</v>
      </c>
      <c r="H353" s="43"/>
      <c r="J353" s="1" t="s">
        <v>89</v>
      </c>
      <c r="L353" s="1" t="s">
        <v>18</v>
      </c>
      <c r="M353" s="20">
        <f>IF(K353="CT",C353,0)</f>
        <v>0</v>
      </c>
      <c r="N353" s="20">
        <f>IF(L353="KCM",C353,0)</f>
        <v>25000</v>
      </c>
      <c r="O353" s="20">
        <f>IF(K353="CT",D353,0)</f>
        <v>0</v>
      </c>
      <c r="P353" s="20">
        <f>IF(L353="KCM",D353,0)</f>
        <v>8981.5103340000005</v>
      </c>
      <c r="Q353" s="20">
        <f>IF(K353="CT",E353,0)</f>
        <v>0</v>
      </c>
      <c r="R353" s="20">
        <f>IF(L353="KCM",E353,0)</f>
        <v>8981.5103340000005</v>
      </c>
      <c r="S353" s="20" t="str">
        <f>IF(AND(K353="CT",G353=0%),"x"," ")</f>
        <v xml:space="preserve"> </v>
      </c>
      <c r="T353" s="20" t="str">
        <f>IF(AND(K353="CT",0%&lt;G353,G353&lt;30%),"x"," ")</f>
        <v xml:space="preserve"> </v>
      </c>
      <c r="U353" s="20">
        <f>IF(T353="x",C353,0)</f>
        <v>0</v>
      </c>
      <c r="V353" s="20" t="str">
        <f>IF(AND(K353="CT",30%&lt;G353,G353&lt;60%),"x"," ")</f>
        <v xml:space="preserve"> </v>
      </c>
      <c r="W353" s="20">
        <f>IF(V353="x",C353,0)</f>
        <v>0</v>
      </c>
      <c r="X353" s="20" t="str">
        <f>IF(AND(0%&lt;G353,G353&lt;40%),"x"," ")</f>
        <v>x</v>
      </c>
    </row>
    <row r="354" spans="1:24" s="66" customFormat="1" ht="35.25" customHeight="1">
      <c r="A354" s="35" t="s">
        <v>93</v>
      </c>
      <c r="B354" s="36" t="s">
        <v>359</v>
      </c>
      <c r="C354" s="82">
        <f>SUM(C355)</f>
        <v>45000</v>
      </c>
      <c r="D354" s="82">
        <f t="shared" ref="D354:E354" si="186">SUM(D355)</f>
        <v>43391.360000000001</v>
      </c>
      <c r="E354" s="82">
        <f t="shared" si="186"/>
        <v>43391.360000000001</v>
      </c>
      <c r="F354" s="38">
        <f t="shared" si="151"/>
        <v>0.96425244444444447</v>
      </c>
      <c r="G354" s="38">
        <f t="shared" si="152"/>
        <v>0.96425244444444447</v>
      </c>
      <c r="H354" s="64"/>
      <c r="I354" s="65"/>
      <c r="J354" s="65"/>
      <c r="K354" s="65"/>
      <c r="L354" s="65"/>
      <c r="M354" s="20"/>
      <c r="N354" s="20"/>
      <c r="O354" s="20"/>
      <c r="P354" s="20"/>
      <c r="Q354" s="20"/>
      <c r="R354" s="20"/>
      <c r="S354" s="20"/>
      <c r="T354" s="20"/>
      <c r="U354" s="20"/>
      <c r="V354" s="20"/>
      <c r="W354" s="20"/>
      <c r="X354" s="20"/>
    </row>
    <row r="355" spans="1:24" s="93" customFormat="1" ht="48.75" customHeight="1">
      <c r="A355" s="85">
        <v>1</v>
      </c>
      <c r="B355" s="86" t="s">
        <v>367</v>
      </c>
      <c r="C355" s="99">
        <v>45000</v>
      </c>
      <c r="D355" s="88">
        <v>43391.360000000001</v>
      </c>
      <c r="E355" s="88">
        <v>43391.360000000001</v>
      </c>
      <c r="F355" s="89">
        <f t="shared" si="151"/>
        <v>0.96425244444444447</v>
      </c>
      <c r="G355" s="89">
        <f t="shared" si="152"/>
        <v>0.96425244444444447</v>
      </c>
      <c r="H355" s="90"/>
      <c r="I355" s="91"/>
      <c r="J355" s="91" t="s">
        <v>194</v>
      </c>
      <c r="K355" s="91"/>
      <c r="L355" s="1" t="s">
        <v>18</v>
      </c>
      <c r="M355" s="20">
        <f>IF(K355="CT",C355,0)</f>
        <v>0</v>
      </c>
      <c r="N355" s="20">
        <f>IF(L355="KCM",C355,0)</f>
        <v>45000</v>
      </c>
      <c r="O355" s="20">
        <f>IF(K355="CT",D355,0)</f>
        <v>0</v>
      </c>
      <c r="P355" s="20">
        <f>IF(L355="KCM",D355,0)</f>
        <v>43391.360000000001</v>
      </c>
      <c r="Q355" s="20">
        <f>IF(K355="CT",E355,0)</f>
        <v>0</v>
      </c>
      <c r="R355" s="20">
        <f>IF(L355="KCM",E355,0)</f>
        <v>43391.360000000001</v>
      </c>
      <c r="S355" s="20" t="str">
        <f>IF(AND(K355="CT",G355=0%),"x"," ")</f>
        <v xml:space="preserve"> </v>
      </c>
      <c r="T355" s="20" t="str">
        <f>IF(AND(K355="CT",0%&lt;G355,G355&lt;30%),"x"," ")</f>
        <v xml:space="preserve"> </v>
      </c>
      <c r="U355" s="20">
        <f>IF(T355="x",C355,0)</f>
        <v>0</v>
      </c>
      <c r="V355" s="20" t="str">
        <f>IF(AND(K355="CT",30%&lt;G355,G355&lt;60%),"x"," ")</f>
        <v xml:space="preserve"> </v>
      </c>
      <c r="W355" s="20">
        <f>IF(V355="x",C355,0)</f>
        <v>0</v>
      </c>
      <c r="X355" s="20" t="str">
        <f>IF(AND(0%&lt;G355,G355&lt;40%),"x"," ")</f>
        <v xml:space="preserve"> </v>
      </c>
    </row>
    <row r="356" spans="1:24" s="12" customFormat="1" ht="72.75" customHeight="1">
      <c r="A356" s="13" t="s">
        <v>34</v>
      </c>
      <c r="B356" s="14" t="s">
        <v>35</v>
      </c>
      <c r="C356" s="7">
        <f t="shared" ref="C356:E357" si="187">SUM(C357)</f>
        <v>19000</v>
      </c>
      <c r="D356" s="7">
        <f t="shared" si="187"/>
        <v>14760.344824</v>
      </c>
      <c r="E356" s="7">
        <f t="shared" si="187"/>
        <v>14760.344824</v>
      </c>
      <c r="F356" s="8">
        <f t="shared" si="151"/>
        <v>0.77686025389473679</v>
      </c>
      <c r="G356" s="8">
        <f t="shared" si="152"/>
        <v>0.77686025389473679</v>
      </c>
      <c r="H356" s="9"/>
      <c r="I356" s="15"/>
      <c r="J356" s="15"/>
      <c r="K356" s="15"/>
      <c r="L356" s="15"/>
      <c r="M356" s="20"/>
      <c r="N356" s="20"/>
      <c r="O356" s="20"/>
      <c r="P356" s="20"/>
      <c r="Q356" s="20"/>
      <c r="R356" s="20"/>
      <c r="S356" s="20"/>
      <c r="T356" s="20"/>
      <c r="U356" s="20"/>
      <c r="V356" s="20"/>
      <c r="W356" s="20"/>
      <c r="X356" s="20"/>
    </row>
    <row r="357" spans="1:24" ht="39.75" customHeight="1">
      <c r="A357" s="13" t="s">
        <v>42</v>
      </c>
      <c r="B357" s="17" t="s">
        <v>142</v>
      </c>
      <c r="C357" s="7">
        <f t="shared" si="187"/>
        <v>19000</v>
      </c>
      <c r="D357" s="7">
        <f t="shared" si="187"/>
        <v>14760.344824</v>
      </c>
      <c r="E357" s="7">
        <f t="shared" si="187"/>
        <v>14760.344824</v>
      </c>
      <c r="F357" s="8">
        <f t="shared" si="151"/>
        <v>0.77686025389473679</v>
      </c>
      <c r="G357" s="8">
        <f t="shared" si="152"/>
        <v>0.77686025389473679</v>
      </c>
      <c r="H357" s="43"/>
      <c r="M357" s="20"/>
      <c r="N357" s="20"/>
      <c r="O357" s="20"/>
      <c r="P357" s="20"/>
      <c r="Q357" s="20"/>
      <c r="R357" s="20"/>
      <c r="S357" s="20"/>
      <c r="T357" s="20"/>
      <c r="U357" s="20"/>
      <c r="V357" s="20"/>
      <c r="W357" s="20"/>
      <c r="X357" s="20"/>
    </row>
    <row r="358" spans="1:24" s="66" customFormat="1" ht="35.25" customHeight="1">
      <c r="A358" s="45" t="s">
        <v>86</v>
      </c>
      <c r="B358" s="46" t="s">
        <v>118</v>
      </c>
      <c r="C358" s="82">
        <f>SUM(C359:C360)</f>
        <v>19000</v>
      </c>
      <c r="D358" s="82">
        <f>SUM(D359:D360)</f>
        <v>14760.344824</v>
      </c>
      <c r="E358" s="82">
        <f>SUM(E359:E360)</f>
        <v>14760.344824</v>
      </c>
      <c r="F358" s="38">
        <f t="shared" si="151"/>
        <v>0.77686025389473679</v>
      </c>
      <c r="G358" s="38">
        <f t="shared" si="152"/>
        <v>0.77686025389473679</v>
      </c>
      <c r="H358" s="64"/>
      <c r="I358" s="65"/>
      <c r="J358" s="65"/>
      <c r="K358" s="65"/>
      <c r="L358" s="65"/>
      <c r="M358" s="20"/>
      <c r="N358" s="20"/>
      <c r="O358" s="20"/>
      <c r="P358" s="20"/>
      <c r="Q358" s="20"/>
      <c r="R358" s="20"/>
      <c r="S358" s="20"/>
      <c r="T358" s="20"/>
      <c r="U358" s="20"/>
      <c r="V358" s="20"/>
      <c r="W358" s="20"/>
      <c r="X358" s="20"/>
    </row>
    <row r="359" spans="1:24" ht="48.75" customHeight="1">
      <c r="A359" s="5">
        <v>1</v>
      </c>
      <c r="B359" s="27" t="s">
        <v>368</v>
      </c>
      <c r="C359" s="72">
        <v>9000</v>
      </c>
      <c r="D359" s="72">
        <v>4760.3448240000007</v>
      </c>
      <c r="E359" s="72">
        <v>4760.3448240000007</v>
      </c>
      <c r="F359" s="25">
        <f t="shared" si="151"/>
        <v>0.52892720266666671</v>
      </c>
      <c r="G359" s="25">
        <f t="shared" si="152"/>
        <v>0.52892720266666671</v>
      </c>
      <c r="H359" s="43"/>
      <c r="J359" s="1" t="s">
        <v>102</v>
      </c>
      <c r="K359" s="1" t="s">
        <v>17</v>
      </c>
      <c r="M359" s="20">
        <f>IF(K359="CT",C359,0)</f>
        <v>9000</v>
      </c>
      <c r="N359" s="20">
        <f>IF(L359="KCM",C359,0)</f>
        <v>0</v>
      </c>
      <c r="O359" s="20">
        <f>IF(K359="CT",D359,0)</f>
        <v>4760.3448240000007</v>
      </c>
      <c r="P359" s="20">
        <f>IF(L359="KCM",D359,0)</f>
        <v>0</v>
      </c>
      <c r="Q359" s="20">
        <f>IF(K359="CT",E359,0)</f>
        <v>4760.3448240000007</v>
      </c>
      <c r="R359" s="20">
        <f>IF(L359="KCM",E359,0)</f>
        <v>0</v>
      </c>
      <c r="S359" s="20" t="str">
        <f>IF(AND(K359="CT",G359=0%),"x"," ")</f>
        <v xml:space="preserve"> </v>
      </c>
      <c r="T359" s="20" t="str">
        <f>IF(AND(K359="CT",0%&lt;G359,G359&lt;30%),"x"," ")</f>
        <v xml:space="preserve"> </v>
      </c>
      <c r="U359" s="20">
        <f>IF(T359="x",C359,0)</f>
        <v>0</v>
      </c>
      <c r="V359" s="20" t="str">
        <f>IF(AND(K359="CT",30%&lt;G359,G359&lt;60%),"x"," ")</f>
        <v>x</v>
      </c>
      <c r="W359" s="20">
        <f>IF(V359="x",C359,0)</f>
        <v>9000</v>
      </c>
      <c r="X359" s="20" t="str">
        <f>IF(AND(0%&lt;G359,G359&lt;40%),"x"," ")</f>
        <v xml:space="preserve"> </v>
      </c>
    </row>
    <row r="360" spans="1:24" ht="48.75" customHeight="1">
      <c r="A360" s="5">
        <v>2</v>
      </c>
      <c r="B360" s="27" t="s">
        <v>369</v>
      </c>
      <c r="C360" s="72">
        <v>10000</v>
      </c>
      <c r="D360" s="72">
        <v>10000</v>
      </c>
      <c r="E360" s="72">
        <v>10000</v>
      </c>
      <c r="F360" s="51">
        <f t="shared" si="151"/>
        <v>1</v>
      </c>
      <c r="G360" s="51">
        <f t="shared" si="152"/>
        <v>1</v>
      </c>
      <c r="H360" s="43"/>
      <c r="J360" s="1" t="s">
        <v>102</v>
      </c>
      <c r="K360" s="1" t="s">
        <v>17</v>
      </c>
      <c r="M360" s="20">
        <f>IF(K360="CT",C360,0)</f>
        <v>10000</v>
      </c>
      <c r="N360" s="20">
        <f>IF(L360="KCM",C360,0)</f>
        <v>0</v>
      </c>
      <c r="O360" s="20">
        <f>IF(K360="CT",D360,0)</f>
        <v>10000</v>
      </c>
      <c r="P360" s="20">
        <f>IF(L360="KCM",D360,0)</f>
        <v>0</v>
      </c>
      <c r="Q360" s="20">
        <f>IF(K360="CT",E360,0)</f>
        <v>10000</v>
      </c>
      <c r="R360" s="20">
        <f>IF(L360="KCM",E360,0)</f>
        <v>0</v>
      </c>
      <c r="S360" s="20" t="str">
        <f>IF(AND(K360="CT",G360=0%),"x"," ")</f>
        <v xml:space="preserve"> </v>
      </c>
      <c r="T360" s="20" t="str">
        <f>IF(AND(K360="CT",0%&lt;G360,G360&lt;30%),"x"," ")</f>
        <v xml:space="preserve"> </v>
      </c>
      <c r="U360" s="20">
        <f>IF(T360="x",C360,0)</f>
        <v>0</v>
      </c>
      <c r="V360" s="20" t="str">
        <f>IF(AND(K360="CT",30%&lt;G360,G360&lt;60%),"x"," ")</f>
        <v xml:space="preserve"> </v>
      </c>
      <c r="W360" s="20">
        <f>IF(V360="x",C360,0)</f>
        <v>0</v>
      </c>
      <c r="X360" s="20" t="str">
        <f>IF(AND(0%&lt;G360,G360&lt;40%),"x"," ")</f>
        <v xml:space="preserve"> </v>
      </c>
    </row>
    <row r="361" spans="1:24" s="12" customFormat="1" ht="97.5" customHeight="1">
      <c r="A361" s="13" t="s">
        <v>36</v>
      </c>
      <c r="B361" s="14" t="s">
        <v>37</v>
      </c>
      <c r="C361" s="7">
        <f t="shared" ref="C361:E362" si="188">SUM(C362)</f>
        <v>37000</v>
      </c>
      <c r="D361" s="7">
        <f t="shared" si="188"/>
        <v>21428.254964</v>
      </c>
      <c r="E361" s="7">
        <f t="shared" si="188"/>
        <v>21428.254964</v>
      </c>
      <c r="F361" s="8">
        <f t="shared" si="151"/>
        <v>0.57914202605405407</v>
      </c>
      <c r="G361" s="8">
        <f t="shared" si="152"/>
        <v>0.57914202605405407</v>
      </c>
      <c r="H361" s="9"/>
      <c r="I361" s="15"/>
      <c r="J361" s="15"/>
      <c r="K361" s="15"/>
      <c r="L361" s="15"/>
      <c r="M361" s="20"/>
      <c r="N361" s="20"/>
      <c r="O361" s="20"/>
      <c r="P361" s="20"/>
      <c r="Q361" s="20"/>
      <c r="R361" s="20"/>
      <c r="S361" s="20"/>
      <c r="T361" s="20"/>
      <c r="U361" s="20"/>
      <c r="V361" s="20"/>
      <c r="W361" s="20"/>
      <c r="X361" s="20"/>
    </row>
    <row r="362" spans="1:24" s="66" customFormat="1" ht="39.75" customHeight="1">
      <c r="A362" s="29" t="s">
        <v>42</v>
      </c>
      <c r="B362" s="30" t="s">
        <v>370</v>
      </c>
      <c r="C362" s="100">
        <f t="shared" si="188"/>
        <v>37000</v>
      </c>
      <c r="D362" s="100">
        <f t="shared" si="188"/>
        <v>21428.254964</v>
      </c>
      <c r="E362" s="100">
        <f t="shared" si="188"/>
        <v>21428.254964</v>
      </c>
      <c r="F362" s="8">
        <f t="shared" si="151"/>
        <v>0.57914202605405407</v>
      </c>
      <c r="G362" s="8">
        <f t="shared" si="152"/>
        <v>0.57914202605405407</v>
      </c>
      <c r="H362" s="64"/>
      <c r="I362" s="65"/>
      <c r="J362" s="65"/>
      <c r="K362" s="65"/>
      <c r="L362" s="65"/>
      <c r="M362" s="20"/>
      <c r="N362" s="20"/>
      <c r="O362" s="20"/>
      <c r="P362" s="20"/>
      <c r="Q362" s="20"/>
      <c r="R362" s="20"/>
      <c r="S362" s="20"/>
      <c r="T362" s="20"/>
      <c r="U362" s="20"/>
      <c r="V362" s="20"/>
      <c r="W362" s="20"/>
      <c r="X362" s="20"/>
    </row>
    <row r="363" spans="1:24" s="66" customFormat="1" ht="40.5" customHeight="1">
      <c r="A363" s="45" t="s">
        <v>86</v>
      </c>
      <c r="B363" s="46" t="s">
        <v>116</v>
      </c>
      <c r="C363" s="101">
        <f>SUM(C364:C366)</f>
        <v>37000</v>
      </c>
      <c r="D363" s="101">
        <f t="shared" ref="D363:E363" si="189">SUM(D364:D366)</f>
        <v>21428.254964</v>
      </c>
      <c r="E363" s="101">
        <f t="shared" si="189"/>
        <v>21428.254964</v>
      </c>
      <c r="F363" s="38">
        <f t="shared" si="151"/>
        <v>0.57914202605405407</v>
      </c>
      <c r="G363" s="38">
        <f t="shared" si="152"/>
        <v>0.57914202605405407</v>
      </c>
      <c r="H363" s="64"/>
      <c r="I363" s="65"/>
      <c r="J363" s="65"/>
      <c r="K363" s="65"/>
      <c r="L363" s="65"/>
      <c r="M363" s="20"/>
      <c r="N363" s="20"/>
      <c r="O363" s="20"/>
      <c r="P363" s="20"/>
      <c r="Q363" s="20"/>
      <c r="R363" s="20"/>
      <c r="S363" s="20"/>
      <c r="T363" s="20"/>
      <c r="U363" s="20"/>
      <c r="V363" s="20"/>
      <c r="W363" s="20"/>
      <c r="X363" s="20"/>
    </row>
    <row r="364" spans="1:24" ht="50.1" customHeight="1">
      <c r="A364" s="5">
        <v>1</v>
      </c>
      <c r="B364" s="27" t="s">
        <v>371</v>
      </c>
      <c r="C364" s="57">
        <v>18000</v>
      </c>
      <c r="D364" s="57">
        <v>18000</v>
      </c>
      <c r="E364" s="57">
        <v>18000</v>
      </c>
      <c r="F364" s="42">
        <f t="shared" si="151"/>
        <v>1</v>
      </c>
      <c r="G364" s="25">
        <f t="shared" si="152"/>
        <v>1</v>
      </c>
      <c r="H364" s="43"/>
      <c r="J364" s="1" t="s">
        <v>89</v>
      </c>
      <c r="L364" s="1" t="s">
        <v>18</v>
      </c>
      <c r="M364" s="20">
        <f>IF(K364="CT",C364,0)</f>
        <v>0</v>
      </c>
      <c r="N364" s="20">
        <f>IF(L364="KCM",C364,0)</f>
        <v>18000</v>
      </c>
      <c r="O364" s="20">
        <f>IF(K364="CT",D364,0)</f>
        <v>0</v>
      </c>
      <c r="P364" s="20">
        <f>IF(L364="KCM",D364,0)</f>
        <v>18000</v>
      </c>
      <c r="Q364" s="20">
        <f>IF(K364="CT",E364,0)</f>
        <v>0</v>
      </c>
      <c r="R364" s="20">
        <f>IF(L364="KCM",E364,0)</f>
        <v>18000</v>
      </c>
      <c r="S364" s="20" t="str">
        <f>IF(AND(K364="CT",G364=0%),"x"," ")</f>
        <v xml:space="preserve"> </v>
      </c>
      <c r="T364" s="20" t="str">
        <f>IF(AND(K364="CT",0%&lt;G364,G364&lt;30%),"x"," ")</f>
        <v xml:space="preserve"> </v>
      </c>
      <c r="U364" s="20">
        <f>IF(T364="x",C364,0)</f>
        <v>0</v>
      </c>
      <c r="V364" s="20" t="str">
        <f>IF(AND(K364="CT",30%&lt;G364,G364&lt;60%),"x"," ")</f>
        <v xml:space="preserve"> </v>
      </c>
      <c r="W364" s="20">
        <f>IF(V364="x",C364,0)</f>
        <v>0</v>
      </c>
      <c r="X364" s="20" t="str">
        <f>IF(AND(0%&lt;G364,G364&lt;40%),"x"," ")</f>
        <v xml:space="preserve"> </v>
      </c>
    </row>
    <row r="365" spans="1:24" ht="50.1" customHeight="1">
      <c r="A365" s="5">
        <v>2</v>
      </c>
      <c r="B365" s="27" t="s">
        <v>372</v>
      </c>
      <c r="C365" s="57">
        <v>15000</v>
      </c>
      <c r="D365" s="43"/>
      <c r="E365" s="43"/>
      <c r="F365" s="25">
        <f t="shared" si="151"/>
        <v>0</v>
      </c>
      <c r="G365" s="25">
        <f t="shared" si="152"/>
        <v>0</v>
      </c>
      <c r="H365" s="43"/>
      <c r="J365" s="1" t="s">
        <v>194</v>
      </c>
      <c r="L365" s="1" t="s">
        <v>18</v>
      </c>
      <c r="M365" s="20">
        <f>IF(K365="CT",C365,0)</f>
        <v>0</v>
      </c>
      <c r="N365" s="20">
        <f>IF(L365="KCM",C365,0)</f>
        <v>15000</v>
      </c>
      <c r="O365" s="20">
        <f>IF(K365="CT",D365,0)</f>
        <v>0</v>
      </c>
      <c r="P365" s="20">
        <f>IF(L365="KCM",D365,0)</f>
        <v>0</v>
      </c>
      <c r="Q365" s="20">
        <f>IF(K365="CT",E365,0)</f>
        <v>0</v>
      </c>
      <c r="R365" s="20">
        <f>IF(L365="KCM",E365,0)</f>
        <v>0</v>
      </c>
      <c r="S365" s="20" t="str">
        <f>IF(AND(K365="CT",G365=0%),"x"," ")</f>
        <v xml:space="preserve"> </v>
      </c>
      <c r="T365" s="20" t="str">
        <f>IF(AND(K365="CT",0%&lt;G365,G365&lt;30%),"x"," ")</f>
        <v xml:space="preserve"> </v>
      </c>
      <c r="U365" s="20">
        <f>IF(T365="x",C365,0)</f>
        <v>0</v>
      </c>
      <c r="V365" s="20" t="str">
        <f>IF(AND(K365="CT",30%&lt;G365,G365&lt;60%),"x"," ")</f>
        <v xml:space="preserve"> </v>
      </c>
      <c r="W365" s="20">
        <f>IF(V365="x",C365,0)</f>
        <v>0</v>
      </c>
      <c r="X365" s="20" t="str">
        <f>IF(AND(0%&lt;G365,G365&lt;40%),"x"," ")</f>
        <v xml:space="preserve"> </v>
      </c>
    </row>
    <row r="366" spans="1:24" ht="50.1" customHeight="1">
      <c r="A366" s="5">
        <v>3</v>
      </c>
      <c r="B366" s="102" t="s">
        <v>373</v>
      </c>
      <c r="C366" s="84">
        <v>4000</v>
      </c>
      <c r="D366" s="57">
        <v>3428.2549639999997</v>
      </c>
      <c r="E366" s="57">
        <v>3428.2549639999997</v>
      </c>
      <c r="F366" s="25">
        <f t="shared" si="151"/>
        <v>0.85706374099999993</v>
      </c>
      <c r="G366" s="25">
        <f t="shared" si="152"/>
        <v>0.85706374099999993</v>
      </c>
      <c r="H366" s="43"/>
      <c r="J366" s="1" t="s">
        <v>102</v>
      </c>
      <c r="L366" s="1" t="s">
        <v>18</v>
      </c>
      <c r="M366" s="20">
        <f>IF(K366="CT",C366,0)</f>
        <v>0</v>
      </c>
      <c r="N366" s="20">
        <f>IF(L366="KCM",C366,0)</f>
        <v>4000</v>
      </c>
      <c r="O366" s="20">
        <f>IF(K366="CT",D366,0)</f>
        <v>0</v>
      </c>
      <c r="P366" s="20">
        <f>IF(L366="KCM",D366,0)</f>
        <v>3428.2549639999997</v>
      </c>
      <c r="Q366" s="20">
        <f>IF(K366="CT",E366,0)</f>
        <v>0</v>
      </c>
      <c r="R366" s="20">
        <f>IF(L366="KCM",E366,0)</f>
        <v>3428.2549639999997</v>
      </c>
      <c r="S366" s="20" t="str">
        <f>IF(AND(K366="CT",G366=0%),"x"," ")</f>
        <v xml:space="preserve"> </v>
      </c>
      <c r="T366" s="20" t="str">
        <f>IF(AND(K366="CT",0%&lt;G366,G366&lt;30%),"x"," ")</f>
        <v xml:space="preserve"> </v>
      </c>
      <c r="U366" s="20">
        <f>IF(T366="x",C366,0)</f>
        <v>0</v>
      </c>
      <c r="V366" s="20" t="str">
        <f>IF(AND(K366="CT",30%&lt;G366,G366&lt;60%),"x"," ")</f>
        <v xml:space="preserve"> </v>
      </c>
      <c r="W366" s="20">
        <f>IF(V366="x",C366,0)</f>
        <v>0</v>
      </c>
      <c r="X366" s="20"/>
    </row>
    <row r="367" spans="1:24" s="12" customFormat="1" ht="56.25" customHeight="1">
      <c r="A367" s="13" t="s">
        <v>38</v>
      </c>
      <c r="B367" s="14" t="s">
        <v>39</v>
      </c>
      <c r="C367" s="7">
        <f>SUM(C368)</f>
        <v>136025</v>
      </c>
      <c r="D367" s="7">
        <f t="shared" ref="D367:E367" si="190">SUM(D368)</f>
        <v>72496.665860999987</v>
      </c>
      <c r="E367" s="7">
        <f t="shared" si="190"/>
        <v>72496.665860999987</v>
      </c>
      <c r="F367" s="38">
        <f t="shared" si="151"/>
        <v>0.53296574792133788</v>
      </c>
      <c r="G367" s="38">
        <f t="shared" si="152"/>
        <v>0.53296574792133788</v>
      </c>
      <c r="H367" s="9"/>
      <c r="I367" s="15"/>
      <c r="J367" s="15"/>
      <c r="K367" s="15"/>
      <c r="L367" s="15"/>
      <c r="M367" s="20"/>
      <c r="N367" s="20"/>
      <c r="O367" s="20"/>
      <c r="P367" s="20"/>
      <c r="Q367" s="20"/>
      <c r="R367" s="20"/>
      <c r="S367" s="20"/>
      <c r="T367" s="20"/>
      <c r="U367" s="20"/>
      <c r="V367" s="20"/>
      <c r="W367" s="20"/>
      <c r="X367" s="20"/>
    </row>
    <row r="368" spans="1:24" s="108" customFormat="1" ht="39.75" customHeight="1">
      <c r="A368" s="103" t="s">
        <v>42</v>
      </c>
      <c r="B368" s="104" t="s">
        <v>374</v>
      </c>
      <c r="C368" s="105">
        <f>SUM(C369,C371,C373)</f>
        <v>136025</v>
      </c>
      <c r="D368" s="105">
        <f>SUM(D369,D371,D373)</f>
        <v>72496.665860999987</v>
      </c>
      <c r="E368" s="105">
        <f>SUM(E369,E371,E373)</f>
        <v>72496.665860999987</v>
      </c>
      <c r="F368" s="8">
        <f t="shared" si="151"/>
        <v>0.53296574792133788</v>
      </c>
      <c r="G368" s="8">
        <f t="shared" si="152"/>
        <v>0.53296574792133788</v>
      </c>
      <c r="H368" s="106"/>
      <c r="I368" s="107"/>
      <c r="J368" s="107"/>
      <c r="K368" s="107"/>
      <c r="L368" s="107"/>
      <c r="M368" s="20"/>
      <c r="N368" s="20"/>
      <c r="O368" s="20"/>
      <c r="P368" s="20"/>
      <c r="Q368" s="20"/>
      <c r="R368" s="20"/>
      <c r="S368" s="20"/>
      <c r="T368" s="20"/>
      <c r="U368" s="20"/>
      <c r="V368" s="20"/>
      <c r="W368" s="20"/>
      <c r="X368" s="20"/>
    </row>
    <row r="369" spans="1:24" s="66" customFormat="1" ht="33" customHeight="1">
      <c r="A369" s="45" t="s">
        <v>86</v>
      </c>
      <c r="B369" s="46" t="s">
        <v>276</v>
      </c>
      <c r="C369" s="101">
        <f>SUM(C370)</f>
        <v>18431</v>
      </c>
      <c r="D369" s="101">
        <f>SUM(D370)</f>
        <v>0</v>
      </c>
      <c r="E369" s="101">
        <f>SUM(E370)</f>
        <v>0</v>
      </c>
      <c r="F369" s="77">
        <f t="shared" si="151"/>
        <v>0</v>
      </c>
      <c r="G369" s="77">
        <f t="shared" si="152"/>
        <v>0</v>
      </c>
      <c r="H369" s="64"/>
      <c r="I369" s="65"/>
      <c r="J369" s="65"/>
      <c r="K369" s="65"/>
      <c r="L369" s="65"/>
      <c r="M369" s="20"/>
      <c r="N369" s="20"/>
      <c r="O369" s="20"/>
      <c r="P369" s="20"/>
      <c r="Q369" s="20"/>
      <c r="R369" s="20"/>
      <c r="S369" s="20"/>
      <c r="T369" s="20"/>
      <c r="U369" s="20"/>
      <c r="V369" s="20"/>
      <c r="W369" s="20"/>
      <c r="X369" s="20"/>
    </row>
    <row r="370" spans="1:24" ht="53.25" customHeight="1">
      <c r="A370" s="5">
        <v>1</v>
      </c>
      <c r="B370" s="27" t="s">
        <v>229</v>
      </c>
      <c r="C370" s="72">
        <v>18431</v>
      </c>
      <c r="D370" s="43"/>
      <c r="E370" s="43"/>
      <c r="F370" s="51">
        <f t="shared" si="151"/>
        <v>0</v>
      </c>
      <c r="G370" s="51">
        <f t="shared" si="152"/>
        <v>0</v>
      </c>
      <c r="H370" s="43"/>
      <c r="J370" s="1" t="s">
        <v>278</v>
      </c>
      <c r="K370" s="1" t="s">
        <v>17</v>
      </c>
      <c r="M370" s="20">
        <f>IF(K370="CT",C370,0)</f>
        <v>18431</v>
      </c>
      <c r="N370" s="20">
        <f>IF(L370="KCM",C370,0)</f>
        <v>0</v>
      </c>
      <c r="O370" s="20">
        <f>IF(K370="CT",D370,0)</f>
        <v>0</v>
      </c>
      <c r="P370" s="20">
        <f>IF(L370="KCM",D370,0)</f>
        <v>0</v>
      </c>
      <c r="Q370" s="20">
        <f>IF(K370="CT",E370,0)</f>
        <v>0</v>
      </c>
      <c r="R370" s="20">
        <f>IF(L370="KCM",E370,0)</f>
        <v>0</v>
      </c>
      <c r="S370" s="20" t="str">
        <f>IF(AND(K370="CT",G370=0%),"x"," ")</f>
        <v>x</v>
      </c>
      <c r="T370" s="20" t="str">
        <f>IF(AND(K370="CT",0%&lt;G370,G370&lt;30%),"x"," ")</f>
        <v xml:space="preserve"> </v>
      </c>
      <c r="U370" s="20">
        <f>IF(T370="x",C370,0)</f>
        <v>0</v>
      </c>
      <c r="V370" s="20" t="str">
        <f>IF(AND(K370="CT",30%&lt;G370,G370&lt;60%),"x"," ")</f>
        <v xml:space="preserve"> </v>
      </c>
      <c r="W370" s="20">
        <f>IF(V370="x",C370,0)</f>
        <v>0</v>
      </c>
      <c r="X370" s="20" t="str">
        <f>IF(AND(0%&lt;G370,G370&lt;40%),"x"," ")</f>
        <v xml:space="preserve"> </v>
      </c>
    </row>
    <row r="371" spans="1:24" s="66" customFormat="1" ht="33" customHeight="1">
      <c r="A371" s="45" t="s">
        <v>93</v>
      </c>
      <c r="B371" s="46" t="s">
        <v>113</v>
      </c>
      <c r="C371" s="101">
        <f>SUM(C372)</f>
        <v>4772</v>
      </c>
      <c r="D371" s="101">
        <f>SUM(D372)</f>
        <v>618.19041700000002</v>
      </c>
      <c r="E371" s="101">
        <f>SUM(E372)</f>
        <v>618.19041700000002</v>
      </c>
      <c r="F371" s="77">
        <f t="shared" si="151"/>
        <v>0.12954535142497905</v>
      </c>
      <c r="G371" s="77">
        <f t="shared" si="152"/>
        <v>0.12954535142497905</v>
      </c>
      <c r="H371" s="64"/>
      <c r="I371" s="65"/>
      <c r="J371" s="65"/>
      <c r="K371" s="65"/>
      <c r="L371" s="65"/>
      <c r="M371" s="20"/>
      <c r="N371" s="20"/>
      <c r="O371" s="20"/>
      <c r="P371" s="20"/>
      <c r="Q371" s="20"/>
      <c r="R371" s="20"/>
      <c r="S371" s="20"/>
      <c r="T371" s="20"/>
      <c r="U371" s="20"/>
      <c r="V371" s="20"/>
      <c r="W371" s="20"/>
      <c r="X371" s="20"/>
    </row>
    <row r="372" spans="1:24" ht="53.25" customHeight="1">
      <c r="A372" s="5">
        <v>1</v>
      </c>
      <c r="B372" s="27" t="s">
        <v>80</v>
      </c>
      <c r="C372" s="72">
        <v>4772</v>
      </c>
      <c r="D372" s="72">
        <v>618.19041700000002</v>
      </c>
      <c r="E372" s="72">
        <v>618.19041700000002</v>
      </c>
      <c r="F372" s="51">
        <f t="shared" si="151"/>
        <v>0.12954535142497905</v>
      </c>
      <c r="G372" s="51">
        <f t="shared" si="152"/>
        <v>0.12954535142497905</v>
      </c>
      <c r="H372" s="43"/>
      <c r="J372" s="1" t="s">
        <v>81</v>
      </c>
      <c r="K372" s="1" t="s">
        <v>17</v>
      </c>
      <c r="M372" s="20">
        <f>IF(K372="CT",C372,0)</f>
        <v>4772</v>
      </c>
      <c r="N372" s="20">
        <f>IF(L372="KCM",C372,0)</f>
        <v>0</v>
      </c>
      <c r="O372" s="20">
        <f>IF(K372="CT",D372,0)</f>
        <v>618.19041700000002</v>
      </c>
      <c r="P372" s="20">
        <f>IF(L372="KCM",D372,0)</f>
        <v>0</v>
      </c>
      <c r="Q372" s="20">
        <f>IF(K372="CT",E372,0)</f>
        <v>618.19041700000002</v>
      </c>
      <c r="R372" s="20">
        <f>IF(L372="KCM",E372,0)</f>
        <v>0</v>
      </c>
      <c r="S372" s="20" t="str">
        <f>IF(AND(K372="CT",G372=0%),"x"," ")</f>
        <v xml:space="preserve"> </v>
      </c>
      <c r="T372" s="20" t="str">
        <f>IF(AND(K372="CT",0%&lt;G372,G372&lt;30%),"x"," ")</f>
        <v>x</v>
      </c>
      <c r="U372" s="20">
        <f>IF(T372="x",C372,0)</f>
        <v>4772</v>
      </c>
      <c r="V372" s="20" t="str">
        <f>IF(AND(K372="CT",30%&lt;G372,G372&lt;60%),"x"," ")</f>
        <v xml:space="preserve"> </v>
      </c>
      <c r="W372" s="20">
        <f>IF(V372="x",C372,0)</f>
        <v>0</v>
      </c>
      <c r="X372" s="20" t="str">
        <f>IF(AND(0%&lt;G372,G372&lt;40%),"x"," ")</f>
        <v>x</v>
      </c>
    </row>
    <row r="373" spans="1:24" s="66" customFormat="1" ht="33" customHeight="1">
      <c r="A373" s="45" t="s">
        <v>99</v>
      </c>
      <c r="B373" s="46" t="s">
        <v>227</v>
      </c>
      <c r="C373" s="101">
        <f>SUM(C374)</f>
        <v>112822</v>
      </c>
      <c r="D373" s="101">
        <f>SUM(D374)</f>
        <v>71878.475443999982</v>
      </c>
      <c r="E373" s="101">
        <f>SUM(E374)</f>
        <v>71878.475443999982</v>
      </c>
      <c r="F373" s="38">
        <f t="shared" si="151"/>
        <v>0.63709627062097807</v>
      </c>
      <c r="G373" s="38">
        <f t="shared" si="152"/>
        <v>0.63709627062097807</v>
      </c>
      <c r="H373" s="64"/>
      <c r="I373" s="65"/>
      <c r="J373" s="65"/>
      <c r="K373" s="65"/>
      <c r="L373" s="65"/>
      <c r="M373" s="20"/>
      <c r="N373" s="20"/>
      <c r="O373" s="20"/>
      <c r="P373" s="20"/>
      <c r="Q373" s="20"/>
      <c r="R373" s="20"/>
      <c r="S373" s="20"/>
      <c r="T373" s="20"/>
      <c r="U373" s="20"/>
      <c r="V373" s="20"/>
      <c r="W373" s="20"/>
      <c r="X373" s="20"/>
    </row>
    <row r="374" spans="1:24" ht="53.25" customHeight="1">
      <c r="A374" s="5">
        <v>1</v>
      </c>
      <c r="B374" s="80" t="s">
        <v>228</v>
      </c>
      <c r="C374" s="72">
        <v>112822</v>
      </c>
      <c r="D374" s="58">
        <v>71878.475443999982</v>
      </c>
      <c r="E374" s="58">
        <v>71878.475443999982</v>
      </c>
      <c r="F374" s="25">
        <f t="shared" si="151"/>
        <v>0.63709627062097807</v>
      </c>
      <c r="G374" s="25">
        <f t="shared" si="152"/>
        <v>0.63709627062097807</v>
      </c>
      <c r="H374" s="43"/>
      <c r="J374" s="1" t="s">
        <v>134</v>
      </c>
      <c r="K374" s="1" t="s">
        <v>17</v>
      </c>
      <c r="M374" s="20">
        <f>IF(K374="CT",C374,0)</f>
        <v>112822</v>
      </c>
      <c r="N374" s="20">
        <f>IF(L374="KCM",C374,0)</f>
        <v>0</v>
      </c>
      <c r="O374" s="20">
        <f>IF(K374="CT",D374,0)</f>
        <v>71878.475443999982</v>
      </c>
      <c r="P374" s="20">
        <f>IF(L374="KCM",D374,0)</f>
        <v>0</v>
      </c>
      <c r="Q374" s="20">
        <f>IF(K374="CT",E374,0)</f>
        <v>71878.475443999982</v>
      </c>
      <c r="R374" s="20">
        <f>IF(L374="KCM",E374,0)</f>
        <v>0</v>
      </c>
      <c r="S374" s="20" t="str">
        <f>IF(AND(K374="CT",G374=0%),"x"," ")</f>
        <v xml:space="preserve"> </v>
      </c>
      <c r="T374" s="20" t="str">
        <f>IF(AND(K374="CT",0%&lt;G374,G374&lt;30%),"x"," ")</f>
        <v xml:space="preserve"> </v>
      </c>
      <c r="U374" s="20">
        <f>IF(T374="x",C374,0)</f>
        <v>0</v>
      </c>
      <c r="V374" s="20" t="str">
        <f>IF(AND(K374="CT",30%&lt;G374,G374&lt;60%),"x"," ")</f>
        <v xml:space="preserve"> </v>
      </c>
      <c r="W374" s="20">
        <f>IF(V374="x",C374,0)</f>
        <v>0</v>
      </c>
      <c r="X374" s="20" t="str">
        <f>IF(AND(0%&lt;G374,G374&lt;40%),"x"," ")</f>
        <v xml:space="preserve"> </v>
      </c>
    </row>
    <row r="375" spans="1:24" ht="60" customHeight="1">
      <c r="A375" s="13" t="s">
        <v>40</v>
      </c>
      <c r="B375" s="17" t="s">
        <v>41</v>
      </c>
      <c r="C375" s="109">
        <f>SUM(C376,C380,C382)</f>
        <v>242474</v>
      </c>
      <c r="D375" s="109">
        <f t="shared" ref="D375:E375" si="191">SUM(D376,D380,D382)</f>
        <v>109092.45904700001</v>
      </c>
      <c r="E375" s="109">
        <f t="shared" si="191"/>
        <v>109092.45904700001</v>
      </c>
      <c r="F375" s="8">
        <f t="shared" si="151"/>
        <v>0.44991404871037727</v>
      </c>
      <c r="G375" s="8">
        <f t="shared" si="152"/>
        <v>0.44991404871037727</v>
      </c>
      <c r="H375" s="43"/>
      <c r="M375" s="20"/>
      <c r="N375" s="20"/>
      <c r="O375" s="20"/>
      <c r="P375" s="20"/>
      <c r="Q375" s="20"/>
      <c r="R375" s="20"/>
      <c r="S375" s="20"/>
      <c r="T375" s="20"/>
      <c r="U375" s="20"/>
      <c r="V375" s="20"/>
      <c r="W375" s="20"/>
      <c r="X375" s="20"/>
    </row>
    <row r="376" spans="1:24" ht="30.75" customHeight="1">
      <c r="A376" s="13" t="s">
        <v>42</v>
      </c>
      <c r="B376" s="17" t="s">
        <v>231</v>
      </c>
      <c r="C376" s="109">
        <f t="shared" ref="C376:E376" si="192">SUM(C377)</f>
        <v>205000</v>
      </c>
      <c r="D376" s="109">
        <f t="shared" si="192"/>
        <v>100418.81804700001</v>
      </c>
      <c r="E376" s="109">
        <f t="shared" si="192"/>
        <v>100418.81804700001</v>
      </c>
      <c r="F376" s="8">
        <f t="shared" ref="F376:F476" si="193">D376/C376</f>
        <v>0.48984789291219516</v>
      </c>
      <c r="G376" s="8">
        <f t="shared" ref="G376:G476" si="194">E376/C376</f>
        <v>0.48984789291219516</v>
      </c>
      <c r="H376" s="43"/>
      <c r="M376" s="20"/>
      <c r="N376" s="20"/>
      <c r="O376" s="20"/>
      <c r="P376" s="20"/>
      <c r="Q376" s="20"/>
      <c r="R376" s="20"/>
      <c r="S376" s="20"/>
      <c r="T376" s="20"/>
      <c r="U376" s="20"/>
      <c r="V376" s="20"/>
      <c r="W376" s="20"/>
      <c r="X376" s="20"/>
    </row>
    <row r="377" spans="1:24" ht="32.25" customHeight="1">
      <c r="A377" s="35" t="s">
        <v>86</v>
      </c>
      <c r="B377" s="36" t="s">
        <v>87</v>
      </c>
      <c r="C377" s="110">
        <f>SUM(C378:C379)</f>
        <v>205000</v>
      </c>
      <c r="D377" s="110">
        <f t="shared" ref="D377:E377" si="195">SUM(D378:D379)</f>
        <v>100418.81804700001</v>
      </c>
      <c r="E377" s="110">
        <f t="shared" si="195"/>
        <v>100418.81804700001</v>
      </c>
      <c r="F377" s="38">
        <f t="shared" si="193"/>
        <v>0.48984789291219516</v>
      </c>
      <c r="G377" s="38">
        <f t="shared" si="194"/>
        <v>0.48984789291219516</v>
      </c>
      <c r="H377" s="43"/>
      <c r="M377" s="20"/>
      <c r="N377" s="20"/>
      <c r="O377" s="20"/>
      <c r="P377" s="20"/>
      <c r="Q377" s="20"/>
      <c r="R377" s="20"/>
      <c r="S377" s="20"/>
      <c r="T377" s="20"/>
      <c r="U377" s="20"/>
      <c r="V377" s="20"/>
      <c r="W377" s="20"/>
      <c r="X377" s="20"/>
    </row>
    <row r="378" spans="1:24" ht="59.25" customHeight="1">
      <c r="A378" s="5">
        <v>1</v>
      </c>
      <c r="B378" s="43" t="s">
        <v>138</v>
      </c>
      <c r="C378" s="57">
        <v>90000</v>
      </c>
      <c r="D378" s="57">
        <v>90000</v>
      </c>
      <c r="E378" s="57">
        <v>90000</v>
      </c>
      <c r="F378" s="42">
        <f t="shared" si="193"/>
        <v>1</v>
      </c>
      <c r="G378" s="42">
        <f t="shared" si="194"/>
        <v>1</v>
      </c>
      <c r="H378" s="22"/>
      <c r="I378" s="20"/>
      <c r="J378" s="20" t="s">
        <v>89</v>
      </c>
      <c r="K378" s="20"/>
      <c r="L378" s="20" t="s">
        <v>18</v>
      </c>
      <c r="M378" s="20">
        <f>IF(K378="CT",C378,0)</f>
        <v>0</v>
      </c>
      <c r="N378" s="20">
        <f>IF(L378="KCM",C378,0)</f>
        <v>90000</v>
      </c>
      <c r="O378" s="20">
        <f>IF(K378="CT",D378,0)</f>
        <v>0</v>
      </c>
      <c r="P378" s="20">
        <f>IF(L378="KCM",D378,0)</f>
        <v>90000</v>
      </c>
      <c r="Q378" s="20">
        <f>IF(K378="CT",E378,0)</f>
        <v>0</v>
      </c>
      <c r="R378" s="20">
        <f>IF(L378="KCM",E378,0)</f>
        <v>90000</v>
      </c>
      <c r="S378" s="20" t="str">
        <f>IF(AND(K378="CT",G378=0%),"x"," ")</f>
        <v xml:space="preserve"> </v>
      </c>
      <c r="T378" s="20" t="str">
        <f>IF(AND(K378="CT",0%&lt;G378,G378&lt;30%),"x"," ")</f>
        <v xml:space="preserve"> </v>
      </c>
      <c r="U378" s="20">
        <f>IF(T378="x",C378,0)</f>
        <v>0</v>
      </c>
      <c r="V378" s="20" t="str">
        <f>IF(AND(K378="CT",30%&lt;G378,G378&lt;60%),"x"," ")</f>
        <v xml:space="preserve"> </v>
      </c>
      <c r="W378" s="20">
        <f>IF(V378="x",C378,0)</f>
        <v>0</v>
      </c>
      <c r="X378" s="20" t="str">
        <f>IF(AND(0%&lt;G378,G378&lt;40%),"x"," ")</f>
        <v xml:space="preserve"> </v>
      </c>
    </row>
    <row r="379" spans="1:24" ht="59.25" customHeight="1">
      <c r="A379" s="5">
        <v>2</v>
      </c>
      <c r="B379" s="27" t="s">
        <v>375</v>
      </c>
      <c r="C379" s="57">
        <v>115000</v>
      </c>
      <c r="D379" s="58">
        <v>10418.818047000001</v>
      </c>
      <c r="E379" s="58">
        <v>10418.818047000001</v>
      </c>
      <c r="F379" s="25">
        <f t="shared" si="193"/>
        <v>9.0598417800000011E-2</v>
      </c>
      <c r="G379" s="25">
        <f t="shared" si="194"/>
        <v>9.0598417800000011E-2</v>
      </c>
      <c r="H379" s="22"/>
      <c r="I379" s="20"/>
      <c r="J379" s="20" t="s">
        <v>89</v>
      </c>
      <c r="K379" s="20"/>
      <c r="L379" s="20" t="s">
        <v>18</v>
      </c>
      <c r="M379" s="20">
        <f>IF(K379="CT",C379,0)</f>
        <v>0</v>
      </c>
      <c r="N379" s="20">
        <f>IF(L379="KCM",C379,0)</f>
        <v>115000</v>
      </c>
      <c r="O379" s="20">
        <f>IF(K379="CT",D379,0)</f>
        <v>0</v>
      </c>
      <c r="P379" s="20">
        <f>IF(L379="KCM",D379,0)</f>
        <v>10418.818047000001</v>
      </c>
      <c r="Q379" s="20">
        <f>IF(K379="CT",E379,0)</f>
        <v>0</v>
      </c>
      <c r="R379" s="20">
        <f>IF(L379="KCM",E379,0)</f>
        <v>10418.818047000001</v>
      </c>
      <c r="S379" s="20" t="str">
        <f>IF(AND(K379="CT",G379=0%),"x"," ")</f>
        <v xml:space="preserve"> </v>
      </c>
      <c r="T379" s="20" t="str">
        <f>IF(AND(K379="CT",0%&lt;G379,G379&lt;30%),"x"," ")</f>
        <v xml:space="preserve"> </v>
      </c>
      <c r="U379" s="20">
        <f>IF(T379="x",C379,0)</f>
        <v>0</v>
      </c>
      <c r="V379" s="20" t="str">
        <f>IF(AND(K379="CT",30%&lt;G379,G379&lt;60%),"x"," ")</f>
        <v xml:space="preserve"> </v>
      </c>
      <c r="W379" s="20">
        <f>IF(V379="x",C379,0)</f>
        <v>0</v>
      </c>
      <c r="X379" s="20"/>
    </row>
    <row r="380" spans="1:24" ht="57.75" customHeight="1">
      <c r="A380" s="13" t="s">
        <v>75</v>
      </c>
      <c r="B380" s="17" t="s">
        <v>376</v>
      </c>
      <c r="C380" s="109">
        <f>SUM(C381)</f>
        <v>8674</v>
      </c>
      <c r="D380" s="109">
        <f t="shared" ref="D380:E380" si="196">SUM(D381)</f>
        <v>8673.6409999999996</v>
      </c>
      <c r="E380" s="109">
        <f t="shared" si="196"/>
        <v>8673.6409999999996</v>
      </c>
      <c r="F380" s="8">
        <f t="shared" si="193"/>
        <v>0.99995861194373992</v>
      </c>
      <c r="G380" s="8">
        <f t="shared" si="194"/>
        <v>0.99995861194373992</v>
      </c>
      <c r="H380" s="43"/>
      <c r="J380" s="1" t="s">
        <v>44</v>
      </c>
      <c r="M380" s="20"/>
      <c r="N380" s="20"/>
      <c r="O380" s="20"/>
      <c r="P380" s="20"/>
      <c r="Q380" s="20"/>
      <c r="R380" s="20"/>
      <c r="S380" s="20"/>
      <c r="T380" s="20"/>
      <c r="U380" s="20"/>
      <c r="V380" s="20"/>
      <c r="W380" s="20"/>
      <c r="X380" s="20"/>
    </row>
    <row r="381" spans="1:24" ht="57.75" customHeight="1">
      <c r="A381" s="13">
        <v>1</v>
      </c>
      <c r="B381" s="102" t="s">
        <v>377</v>
      </c>
      <c r="C381" s="23">
        <v>8674</v>
      </c>
      <c r="D381" s="111">
        <v>8673.6409999999996</v>
      </c>
      <c r="E381" s="111">
        <v>8673.6409999999996</v>
      </c>
      <c r="F381" s="25">
        <f t="shared" si="193"/>
        <v>0.99995861194373992</v>
      </c>
      <c r="G381" s="25">
        <f t="shared" si="194"/>
        <v>0.99995861194373992</v>
      </c>
      <c r="H381" s="43"/>
      <c r="M381" s="20"/>
      <c r="N381" s="20"/>
      <c r="O381" s="20"/>
      <c r="P381" s="20"/>
      <c r="Q381" s="20"/>
      <c r="R381" s="20"/>
      <c r="S381" s="20"/>
      <c r="T381" s="20"/>
      <c r="U381" s="20"/>
      <c r="V381" s="20"/>
      <c r="W381" s="20"/>
      <c r="X381" s="20"/>
    </row>
    <row r="382" spans="1:24" ht="57.75" customHeight="1">
      <c r="A382" s="13" t="s">
        <v>78</v>
      </c>
      <c r="B382" s="112" t="s">
        <v>336</v>
      </c>
      <c r="C382" s="109">
        <f>SUM(C383)</f>
        <v>28800</v>
      </c>
      <c r="D382" s="109">
        <f t="shared" ref="D382:E382" si="197">SUM(D383)</f>
        <v>0</v>
      </c>
      <c r="E382" s="109">
        <f t="shared" si="197"/>
        <v>0</v>
      </c>
      <c r="F382" s="8">
        <f t="shared" si="193"/>
        <v>0</v>
      </c>
      <c r="G382" s="8">
        <f t="shared" si="194"/>
        <v>0</v>
      </c>
      <c r="H382" s="43"/>
      <c r="J382" s="1" t="s">
        <v>44</v>
      </c>
      <c r="M382" s="20"/>
      <c r="N382" s="20"/>
      <c r="O382" s="20"/>
      <c r="P382" s="20"/>
      <c r="Q382" s="20"/>
      <c r="R382" s="20"/>
      <c r="S382" s="20"/>
      <c r="T382" s="20"/>
      <c r="U382" s="20"/>
      <c r="V382" s="20"/>
      <c r="W382" s="20"/>
      <c r="X382" s="20"/>
    </row>
    <row r="383" spans="1:24" ht="32.25" customHeight="1">
      <c r="A383" s="35" t="s">
        <v>86</v>
      </c>
      <c r="B383" s="36" t="s">
        <v>276</v>
      </c>
      <c r="C383" s="110">
        <f>SUM(C384:C385)</f>
        <v>28800</v>
      </c>
      <c r="D383" s="110">
        <f t="shared" ref="D383:E383" si="198">SUM(D384:D385)</f>
        <v>0</v>
      </c>
      <c r="E383" s="110">
        <f t="shared" si="198"/>
        <v>0</v>
      </c>
      <c r="F383" s="38">
        <f t="shared" si="193"/>
        <v>0</v>
      </c>
      <c r="G383" s="38">
        <f t="shared" si="194"/>
        <v>0</v>
      </c>
      <c r="H383" s="43"/>
      <c r="M383" s="20"/>
      <c r="N383" s="20"/>
      <c r="O383" s="20"/>
      <c r="P383" s="20"/>
      <c r="Q383" s="20"/>
      <c r="R383" s="20"/>
      <c r="S383" s="20"/>
      <c r="T383" s="20"/>
      <c r="U383" s="20"/>
      <c r="V383" s="20"/>
      <c r="W383" s="20"/>
      <c r="X383" s="20"/>
    </row>
    <row r="384" spans="1:24" ht="57.75" customHeight="1">
      <c r="A384" s="113">
        <v>1</v>
      </c>
      <c r="B384" s="114" t="s">
        <v>378</v>
      </c>
      <c r="C384" s="23">
        <v>22900</v>
      </c>
      <c r="D384" s="109"/>
      <c r="E384" s="109"/>
      <c r="F384" s="8">
        <f t="shared" si="193"/>
        <v>0</v>
      </c>
      <c r="G384" s="8">
        <f t="shared" si="194"/>
        <v>0</v>
      </c>
      <c r="H384" s="43"/>
      <c r="M384" s="20"/>
      <c r="N384" s="20"/>
      <c r="O384" s="20"/>
      <c r="P384" s="20"/>
      <c r="Q384" s="20"/>
      <c r="R384" s="20"/>
      <c r="S384" s="20"/>
      <c r="T384" s="20"/>
      <c r="U384" s="20"/>
      <c r="V384" s="20"/>
      <c r="W384" s="20"/>
      <c r="X384" s="20"/>
    </row>
    <row r="385" spans="1:24" ht="57.75" customHeight="1">
      <c r="A385" s="113">
        <v>2</v>
      </c>
      <c r="B385" s="114" t="s">
        <v>379</v>
      </c>
      <c r="C385" s="23">
        <v>5900</v>
      </c>
      <c r="D385" s="109"/>
      <c r="E385" s="109"/>
      <c r="F385" s="8">
        <f t="shared" si="193"/>
        <v>0</v>
      </c>
      <c r="G385" s="8">
        <f t="shared" si="194"/>
        <v>0</v>
      </c>
      <c r="H385" s="43"/>
      <c r="M385" s="20"/>
      <c r="N385" s="20"/>
      <c r="O385" s="20"/>
      <c r="P385" s="20"/>
      <c r="Q385" s="20"/>
      <c r="R385" s="20"/>
      <c r="S385" s="20"/>
      <c r="T385" s="20"/>
      <c r="U385" s="20"/>
      <c r="V385" s="20"/>
      <c r="W385" s="20"/>
      <c r="X385" s="20"/>
    </row>
    <row r="386" spans="1:24" ht="60" customHeight="1">
      <c r="A386" s="13" t="s">
        <v>42</v>
      </c>
      <c r="B386" s="17" t="s">
        <v>43</v>
      </c>
      <c r="C386" s="109">
        <f t="shared" ref="C386:E388" si="199">SUM(C387)</f>
        <v>130000</v>
      </c>
      <c r="D386" s="109">
        <f t="shared" si="199"/>
        <v>0</v>
      </c>
      <c r="E386" s="109">
        <f t="shared" si="199"/>
        <v>0</v>
      </c>
      <c r="F386" s="19">
        <f t="shared" si="193"/>
        <v>0</v>
      </c>
      <c r="G386" s="19">
        <f t="shared" si="194"/>
        <v>0</v>
      </c>
      <c r="H386" s="43"/>
      <c r="M386" s="20"/>
      <c r="N386" s="20"/>
      <c r="O386" s="20"/>
      <c r="P386" s="20"/>
      <c r="Q386" s="20"/>
      <c r="R386" s="20"/>
      <c r="S386" s="20"/>
      <c r="T386" s="20"/>
      <c r="U386" s="20"/>
      <c r="V386" s="20"/>
      <c r="W386" s="20"/>
      <c r="X386" s="20" t="str">
        <f>IF(AND(0%&lt;G386,G386&lt;40%),"x"," ")</f>
        <v xml:space="preserve"> </v>
      </c>
    </row>
    <row r="387" spans="1:24" ht="30.75" customHeight="1">
      <c r="A387" s="13" t="s">
        <v>42</v>
      </c>
      <c r="B387" s="17" t="s">
        <v>231</v>
      </c>
      <c r="C387" s="109">
        <f t="shared" si="199"/>
        <v>130000</v>
      </c>
      <c r="D387" s="109">
        <f t="shared" si="199"/>
        <v>0</v>
      </c>
      <c r="E387" s="109">
        <f t="shared" si="199"/>
        <v>0</v>
      </c>
      <c r="F387" s="19">
        <f t="shared" si="193"/>
        <v>0</v>
      </c>
      <c r="G387" s="19">
        <f t="shared" si="194"/>
        <v>0</v>
      </c>
      <c r="H387" s="43"/>
      <c r="M387" s="20"/>
      <c r="N387" s="20"/>
      <c r="O387" s="20"/>
      <c r="P387" s="20"/>
      <c r="Q387" s="20"/>
      <c r="R387" s="20"/>
      <c r="S387" s="20"/>
      <c r="T387" s="20"/>
      <c r="U387" s="20"/>
      <c r="V387" s="20"/>
      <c r="W387" s="20"/>
      <c r="X387" s="20" t="str">
        <f>IF(AND(0%&lt;G387,G387&lt;40%),"x"," ")</f>
        <v xml:space="preserve"> </v>
      </c>
    </row>
    <row r="388" spans="1:24" ht="32.25" customHeight="1">
      <c r="A388" s="35" t="s">
        <v>86</v>
      </c>
      <c r="B388" s="36" t="s">
        <v>132</v>
      </c>
      <c r="C388" s="110">
        <f t="shared" si="199"/>
        <v>130000</v>
      </c>
      <c r="D388" s="110">
        <f t="shared" si="199"/>
        <v>0</v>
      </c>
      <c r="E388" s="110">
        <f t="shared" si="199"/>
        <v>0</v>
      </c>
      <c r="F388" s="52">
        <f t="shared" si="193"/>
        <v>0</v>
      </c>
      <c r="G388" s="52">
        <f t="shared" si="194"/>
        <v>0</v>
      </c>
      <c r="H388" s="43"/>
      <c r="M388" s="20"/>
      <c r="N388" s="20"/>
      <c r="O388" s="20"/>
      <c r="P388" s="20"/>
      <c r="Q388" s="20"/>
      <c r="R388" s="20"/>
      <c r="S388" s="20"/>
      <c r="T388" s="20"/>
      <c r="U388" s="20"/>
      <c r="V388" s="20"/>
      <c r="W388" s="20"/>
      <c r="X388" s="20" t="str">
        <f>IF(AND(0%&lt;G388,G388&lt;40%),"x"," ")</f>
        <v xml:space="preserve"> </v>
      </c>
    </row>
    <row r="389" spans="1:24" ht="59.25" customHeight="1">
      <c r="A389" s="5">
        <v>1</v>
      </c>
      <c r="B389" s="43" t="s">
        <v>380</v>
      </c>
      <c r="C389" s="57">
        <v>130000</v>
      </c>
      <c r="D389" s="57">
        <v>0</v>
      </c>
      <c r="E389" s="57">
        <v>0</v>
      </c>
      <c r="F389" s="42">
        <f t="shared" si="193"/>
        <v>0</v>
      </c>
      <c r="G389" s="42">
        <f t="shared" si="194"/>
        <v>0</v>
      </c>
      <c r="H389" s="43"/>
      <c r="J389" s="1" t="s">
        <v>134</v>
      </c>
      <c r="L389" s="1" t="s">
        <v>18</v>
      </c>
      <c r="M389" s="20">
        <f>IF(K389="CT",C389,0)</f>
        <v>0</v>
      </c>
      <c r="N389" s="20">
        <f>IF(L389="KCM",C389,0)</f>
        <v>130000</v>
      </c>
      <c r="O389" s="20">
        <f>IF(K389="CT",D389,0)</f>
        <v>0</v>
      </c>
      <c r="P389" s="20">
        <f>IF(L389="KCM",D389,0)</f>
        <v>0</v>
      </c>
      <c r="Q389" s="20">
        <f>IF(K389="CT",E389,0)</f>
        <v>0</v>
      </c>
      <c r="R389" s="20">
        <f>IF(L389="KCM",E389,0)</f>
        <v>0</v>
      </c>
      <c r="S389" s="20" t="str">
        <f>IF(AND(K389="CT",G389=0%),"x"," ")</f>
        <v xml:space="preserve"> </v>
      </c>
      <c r="T389" s="20" t="str">
        <f>IF(AND(K389="CT",0%&lt;G389,G389&lt;30%),"x"," ")</f>
        <v xml:space="preserve"> </v>
      </c>
      <c r="U389" s="20">
        <f>IF(T389="x",C389,0)</f>
        <v>0</v>
      </c>
      <c r="V389" s="20" t="str">
        <f>IF(AND(K389="CT",30%&lt;G389,G389&lt;60%),"x"," ")</f>
        <v xml:space="preserve"> </v>
      </c>
      <c r="W389" s="20">
        <f>IF(V389="x",C389,0)</f>
        <v>0</v>
      </c>
      <c r="X389" s="20" t="str">
        <f>IF(AND(0%&lt;G389,G389&lt;40%),"x"," ")</f>
        <v xml:space="preserve"> </v>
      </c>
    </row>
    <row r="390" spans="1:24" ht="60" customHeight="1">
      <c r="A390" s="13" t="s">
        <v>44</v>
      </c>
      <c r="B390" s="17" t="s">
        <v>45</v>
      </c>
      <c r="C390" s="9">
        <f>SUM(C391,C394)</f>
        <v>12715</v>
      </c>
      <c r="D390" s="9">
        <f t="shared" ref="D390:E390" si="200">SUM(D391,D394)</f>
        <v>11916.528700000001</v>
      </c>
      <c r="E390" s="9">
        <f t="shared" si="200"/>
        <v>11916.528700000001</v>
      </c>
      <c r="F390" s="8">
        <f>D390/C390</f>
        <v>0.9372024144710972</v>
      </c>
      <c r="G390" s="8">
        <f t="shared" si="194"/>
        <v>0.9372024144710972</v>
      </c>
      <c r="H390" s="43"/>
      <c r="M390" s="20"/>
      <c r="N390" s="20"/>
      <c r="O390" s="20"/>
      <c r="P390" s="20"/>
      <c r="Q390" s="20"/>
      <c r="R390" s="20"/>
      <c r="S390" s="20"/>
      <c r="T390" s="20"/>
      <c r="U390" s="20"/>
      <c r="V390" s="20"/>
      <c r="W390" s="20"/>
      <c r="X390" s="20"/>
    </row>
    <row r="391" spans="1:24" ht="36" customHeight="1">
      <c r="A391" s="115" t="s">
        <v>42</v>
      </c>
      <c r="B391" s="17" t="s">
        <v>196</v>
      </c>
      <c r="C391" s="9">
        <f t="shared" ref="C391:E391" si="201">SUM(C392)</f>
        <v>4100</v>
      </c>
      <c r="D391" s="9">
        <f t="shared" si="201"/>
        <v>3302.5282999999995</v>
      </c>
      <c r="E391" s="9">
        <f t="shared" si="201"/>
        <v>3302.5282999999995</v>
      </c>
      <c r="F391" s="8">
        <f t="shared" ref="F391:F428" si="202">D391/C391</f>
        <v>0.80549470731707307</v>
      </c>
      <c r="G391" s="8">
        <f t="shared" si="194"/>
        <v>0.80549470731707307</v>
      </c>
      <c r="H391" s="43"/>
      <c r="M391" s="20"/>
      <c r="N391" s="20"/>
      <c r="O391" s="20"/>
      <c r="P391" s="20"/>
      <c r="Q391" s="20"/>
      <c r="R391" s="20"/>
      <c r="S391" s="20"/>
      <c r="T391" s="20"/>
      <c r="U391" s="20"/>
      <c r="V391" s="20"/>
      <c r="W391" s="20"/>
      <c r="X391" s="20"/>
    </row>
    <row r="392" spans="1:24" ht="36" customHeight="1">
      <c r="A392" s="95" t="s">
        <v>86</v>
      </c>
      <c r="B392" s="96" t="s">
        <v>87</v>
      </c>
      <c r="C392" s="116">
        <f>SUM(C393:C393)</f>
        <v>4100</v>
      </c>
      <c r="D392" s="116">
        <f t="shared" ref="D392:E392" si="203">SUM(D393:D393)</f>
        <v>3302.5282999999995</v>
      </c>
      <c r="E392" s="116">
        <f t="shared" si="203"/>
        <v>3302.5282999999995</v>
      </c>
      <c r="F392" s="38">
        <f t="shared" si="202"/>
        <v>0.80549470731707307</v>
      </c>
      <c r="G392" s="38">
        <f t="shared" si="194"/>
        <v>0.80549470731707307</v>
      </c>
      <c r="H392" s="43"/>
      <c r="M392" s="20"/>
      <c r="N392" s="20"/>
      <c r="O392" s="20"/>
      <c r="P392" s="20"/>
      <c r="Q392" s="20"/>
      <c r="R392" s="20"/>
      <c r="S392" s="20"/>
      <c r="T392" s="20"/>
      <c r="U392" s="20"/>
      <c r="V392" s="20"/>
      <c r="W392" s="20"/>
      <c r="X392" s="20"/>
    </row>
    <row r="393" spans="1:24" ht="59.25" customHeight="1">
      <c r="A393" s="117">
        <v>1</v>
      </c>
      <c r="B393" s="27" t="s">
        <v>381</v>
      </c>
      <c r="C393" s="84">
        <v>4100</v>
      </c>
      <c r="D393" s="57">
        <v>3302.5282999999995</v>
      </c>
      <c r="E393" s="57">
        <v>3302.5282999999995</v>
      </c>
      <c r="F393" s="25">
        <f t="shared" si="202"/>
        <v>0.80549470731707307</v>
      </c>
      <c r="G393" s="25">
        <f t="shared" si="194"/>
        <v>0.80549470731707307</v>
      </c>
      <c r="H393" s="43"/>
      <c r="J393" s="1" t="s">
        <v>89</v>
      </c>
      <c r="L393" s="1" t="s">
        <v>18</v>
      </c>
      <c r="M393" s="20">
        <f>IF(K393="CT",C393,0)</f>
        <v>0</v>
      </c>
      <c r="N393" s="20">
        <f>IF(L393="KCM",C393,0)</f>
        <v>4100</v>
      </c>
      <c r="O393" s="20">
        <f>IF(K393="CT",D393,0)</f>
        <v>0</v>
      </c>
      <c r="P393" s="20">
        <f>IF(L393="KCM",D393,0)</f>
        <v>3302.5282999999995</v>
      </c>
      <c r="Q393" s="20">
        <f>IF(K393="CT",E393,0)</f>
        <v>0</v>
      </c>
      <c r="R393" s="20">
        <f>IF(L393="KCM",E393,0)</f>
        <v>3302.5282999999995</v>
      </c>
      <c r="S393" s="20" t="str">
        <f>IF(AND(K393="CT",G393=0%),"x"," ")</f>
        <v xml:space="preserve"> </v>
      </c>
      <c r="T393" s="20" t="str">
        <f>IF(AND(K393="CT",0%&lt;G393,G393&lt;30%),"x"," ")</f>
        <v xml:space="preserve"> </v>
      </c>
      <c r="U393" s="20">
        <f>IF(T393="x",C393,0)</f>
        <v>0</v>
      </c>
      <c r="V393" s="20" t="str">
        <f>IF(AND(K393="CT",30%&lt;G393,G393&lt;60%),"x"," ")</f>
        <v xml:space="preserve"> </v>
      </c>
      <c r="W393" s="20">
        <f>IF(V393="x",C393,0)</f>
        <v>0</v>
      </c>
      <c r="X393" s="20"/>
    </row>
    <row r="394" spans="1:24" ht="59.25" customHeight="1">
      <c r="A394" s="115" t="s">
        <v>75</v>
      </c>
      <c r="B394" s="118" t="s">
        <v>376</v>
      </c>
      <c r="C394" s="9">
        <f t="shared" ref="C394:E394" si="204">SUM(C395)</f>
        <v>8615</v>
      </c>
      <c r="D394" s="9">
        <f t="shared" si="204"/>
        <v>8614.0004000000008</v>
      </c>
      <c r="E394" s="9">
        <f t="shared" si="204"/>
        <v>8614.0004000000008</v>
      </c>
      <c r="F394" s="8">
        <f t="shared" si="202"/>
        <v>0.99988396982008132</v>
      </c>
      <c r="G394" s="8">
        <f t="shared" si="194"/>
        <v>0.99988396982008132</v>
      </c>
      <c r="H394" s="43"/>
      <c r="J394" s="1" t="s">
        <v>44</v>
      </c>
      <c r="M394" s="20"/>
      <c r="N394" s="20"/>
      <c r="O394" s="20"/>
      <c r="P394" s="20"/>
      <c r="Q394" s="20"/>
      <c r="R394" s="20"/>
      <c r="S394" s="20"/>
      <c r="T394" s="20"/>
      <c r="U394" s="20"/>
      <c r="V394" s="20"/>
      <c r="W394" s="20"/>
      <c r="X394" s="20"/>
    </row>
    <row r="395" spans="1:24" ht="59.25" customHeight="1">
      <c r="A395" s="117">
        <v>1</v>
      </c>
      <c r="B395" s="102" t="s">
        <v>377</v>
      </c>
      <c r="C395" s="84">
        <v>8615</v>
      </c>
      <c r="D395" s="57">
        <v>8614.0004000000008</v>
      </c>
      <c r="E395" s="57">
        <v>8614.0004000000008</v>
      </c>
      <c r="F395" s="25">
        <f t="shared" si="202"/>
        <v>0.99988396982008132</v>
      </c>
      <c r="G395" s="25">
        <f t="shared" si="194"/>
        <v>0.99988396982008132</v>
      </c>
      <c r="H395" s="43"/>
      <c r="M395" s="20"/>
      <c r="N395" s="20"/>
      <c r="O395" s="20"/>
      <c r="P395" s="20"/>
      <c r="Q395" s="20"/>
      <c r="R395" s="20"/>
      <c r="S395" s="20"/>
      <c r="T395" s="20"/>
      <c r="U395" s="20"/>
      <c r="V395" s="20"/>
      <c r="W395" s="20"/>
      <c r="X395" s="20"/>
    </row>
    <row r="396" spans="1:24" ht="60" customHeight="1">
      <c r="A396" s="13" t="s">
        <v>46</v>
      </c>
      <c r="B396" s="17" t="s">
        <v>47</v>
      </c>
      <c r="C396" s="9">
        <f t="shared" ref="C396:E396" si="205">SUM(C397)</f>
        <v>29647</v>
      </c>
      <c r="D396" s="9">
        <f t="shared" si="205"/>
        <v>22368.324699999997</v>
      </c>
      <c r="E396" s="9">
        <f t="shared" si="205"/>
        <v>22368.324699999997</v>
      </c>
      <c r="F396" s="8">
        <f t="shared" si="202"/>
        <v>0.75448863965999924</v>
      </c>
      <c r="G396" s="8">
        <f t="shared" si="194"/>
        <v>0.75448863965999924</v>
      </c>
      <c r="H396" s="43"/>
      <c r="M396" s="20"/>
      <c r="N396" s="20"/>
      <c r="O396" s="20"/>
      <c r="P396" s="20"/>
      <c r="Q396" s="20"/>
      <c r="R396" s="20"/>
      <c r="S396" s="20"/>
      <c r="T396" s="20"/>
      <c r="U396" s="20"/>
      <c r="V396" s="20"/>
      <c r="W396" s="20"/>
      <c r="X396" s="20"/>
    </row>
    <row r="397" spans="1:24" ht="36" customHeight="1">
      <c r="A397" s="115" t="s">
        <v>42</v>
      </c>
      <c r="B397" s="17" t="s">
        <v>196</v>
      </c>
      <c r="C397" s="9">
        <f>SUM(C398,C403,C408)</f>
        <v>29647</v>
      </c>
      <c r="D397" s="9">
        <f t="shared" ref="D397:E397" si="206">SUM(D398,D403,D408)</f>
        <v>22368.324699999997</v>
      </c>
      <c r="E397" s="9">
        <f t="shared" si="206"/>
        <v>22368.324699999997</v>
      </c>
      <c r="F397" s="8">
        <f t="shared" si="202"/>
        <v>0.75448863965999924</v>
      </c>
      <c r="G397" s="8">
        <f t="shared" si="194"/>
        <v>0.75448863965999924</v>
      </c>
      <c r="H397" s="43"/>
      <c r="M397" s="20"/>
      <c r="N397" s="20"/>
      <c r="O397" s="20"/>
      <c r="P397" s="20"/>
      <c r="Q397" s="20"/>
      <c r="R397" s="20"/>
      <c r="S397" s="20"/>
      <c r="T397" s="20"/>
      <c r="U397" s="20"/>
      <c r="V397" s="20"/>
      <c r="W397" s="20"/>
      <c r="X397" s="20"/>
    </row>
    <row r="398" spans="1:24" ht="32.25" customHeight="1">
      <c r="A398" s="35" t="s">
        <v>86</v>
      </c>
      <c r="B398" s="36" t="s">
        <v>87</v>
      </c>
      <c r="C398" s="110">
        <f>SUM(C399:C402)</f>
        <v>7000</v>
      </c>
      <c r="D398" s="110">
        <f t="shared" ref="D398" si="207">SUM(D399:D402)</f>
        <v>5116.6419999999998</v>
      </c>
      <c r="E398" s="110">
        <f>SUM(E399:E402)</f>
        <v>5116.6419999999998</v>
      </c>
      <c r="F398" s="38">
        <f t="shared" si="202"/>
        <v>0.73094885714285707</v>
      </c>
      <c r="G398" s="38">
        <f t="shared" si="194"/>
        <v>0.73094885714285707</v>
      </c>
      <c r="H398" s="43"/>
      <c r="M398" s="20"/>
      <c r="N398" s="20"/>
      <c r="O398" s="20"/>
      <c r="P398" s="20"/>
      <c r="Q398" s="20"/>
      <c r="R398" s="20"/>
      <c r="S398" s="20"/>
      <c r="T398" s="20"/>
      <c r="U398" s="20"/>
      <c r="V398" s="20"/>
      <c r="W398" s="20"/>
      <c r="X398" s="20"/>
    </row>
    <row r="399" spans="1:24" ht="59.25" customHeight="1">
      <c r="A399" s="5">
        <v>1</v>
      </c>
      <c r="B399" s="43" t="s">
        <v>382</v>
      </c>
      <c r="C399" s="57">
        <v>2000</v>
      </c>
      <c r="D399" s="57">
        <v>1652</v>
      </c>
      <c r="E399" s="57">
        <v>1652</v>
      </c>
      <c r="F399" s="25">
        <f t="shared" si="202"/>
        <v>0.82599999999999996</v>
      </c>
      <c r="G399" s="25">
        <f t="shared" si="194"/>
        <v>0.82599999999999996</v>
      </c>
      <c r="H399" s="43"/>
      <c r="J399" s="1" t="s">
        <v>89</v>
      </c>
      <c r="L399" s="1" t="s">
        <v>18</v>
      </c>
      <c r="M399" s="20">
        <f>IF(K399="CT",C399,0)</f>
        <v>0</v>
      </c>
      <c r="N399" s="20">
        <f>IF(L399="KCM",C399,0)</f>
        <v>2000</v>
      </c>
      <c r="O399" s="20">
        <f>IF(K399="CT",D399,0)</f>
        <v>0</v>
      </c>
      <c r="P399" s="20">
        <f>IF(L399="KCM",D399,0)</f>
        <v>1652</v>
      </c>
      <c r="Q399" s="20">
        <f>IF(K399="CT",E399,0)</f>
        <v>0</v>
      </c>
      <c r="R399" s="20">
        <f>IF(L399="KCM",E399,0)</f>
        <v>1652</v>
      </c>
      <c r="S399" s="20" t="str">
        <f>IF(AND(K399="CT",G399=0%),"x"," ")</f>
        <v xml:space="preserve"> </v>
      </c>
      <c r="T399" s="20" t="str">
        <f>IF(AND(K399="CT",0%&lt;G399,G399&lt;30%),"x"," ")</f>
        <v xml:space="preserve"> </v>
      </c>
      <c r="U399" s="20">
        <f>IF(T399="x",C399,0)</f>
        <v>0</v>
      </c>
      <c r="V399" s="20" t="str">
        <f>IF(AND(K399="CT",30%&lt;G399,G399&lt;60%),"x"," ")</f>
        <v xml:space="preserve"> </v>
      </c>
      <c r="W399" s="20">
        <f>IF(V399="x",C399,0)</f>
        <v>0</v>
      </c>
      <c r="X399" s="20"/>
    </row>
    <row r="400" spans="1:24" ht="59.25" customHeight="1">
      <c r="A400" s="5">
        <v>2</v>
      </c>
      <c r="B400" s="43" t="s">
        <v>383</v>
      </c>
      <c r="C400" s="57">
        <v>2000</v>
      </c>
      <c r="D400" s="58">
        <v>1464.7850000000001</v>
      </c>
      <c r="E400" s="58">
        <v>1464.7850000000001</v>
      </c>
      <c r="F400" s="25">
        <f t="shared" si="202"/>
        <v>0.7323925</v>
      </c>
      <c r="G400" s="25">
        <f t="shared" si="194"/>
        <v>0.7323925</v>
      </c>
      <c r="H400" s="43"/>
      <c r="J400" s="1" t="s">
        <v>89</v>
      </c>
      <c r="L400" s="1" t="s">
        <v>18</v>
      </c>
      <c r="M400" s="20">
        <f>IF(K400="CT",C400,0)</f>
        <v>0</v>
      </c>
      <c r="N400" s="20">
        <f>IF(L400="KCM",C400,0)</f>
        <v>2000</v>
      </c>
      <c r="O400" s="20">
        <f>IF(K400="CT",D400,0)</f>
        <v>0</v>
      </c>
      <c r="P400" s="20">
        <f>IF(L400="KCM",D400,0)</f>
        <v>1464.7850000000001</v>
      </c>
      <c r="Q400" s="20">
        <f>IF(K400="CT",E400,0)</f>
        <v>0</v>
      </c>
      <c r="R400" s="20">
        <f>IF(L400="KCM",E400,0)</f>
        <v>1464.7850000000001</v>
      </c>
      <c r="S400" s="20" t="str">
        <f>IF(AND(K400="CT",G400=0%),"x"," ")</f>
        <v xml:space="preserve"> </v>
      </c>
      <c r="T400" s="20" t="str">
        <f>IF(AND(K400="CT",0%&lt;G400,G400&lt;30%),"x"," ")</f>
        <v xml:space="preserve"> </v>
      </c>
      <c r="U400" s="20">
        <f>IF(T400="x",C400,0)</f>
        <v>0</v>
      </c>
      <c r="V400" s="20" t="str">
        <f>IF(AND(K400="CT",30%&lt;G400,G400&lt;60%),"x"," ")</f>
        <v xml:space="preserve"> </v>
      </c>
      <c r="W400" s="20">
        <f>IF(V400="x",C400,0)</f>
        <v>0</v>
      </c>
      <c r="X400" s="20"/>
    </row>
    <row r="401" spans="1:24" ht="59.25" customHeight="1">
      <c r="A401" s="5">
        <v>3</v>
      </c>
      <c r="B401" s="43" t="s">
        <v>384</v>
      </c>
      <c r="C401" s="57">
        <v>1500</v>
      </c>
      <c r="D401" s="57">
        <v>969.98299999999995</v>
      </c>
      <c r="E401" s="57">
        <v>969.98299999999995</v>
      </c>
      <c r="F401" s="25">
        <f t="shared" si="202"/>
        <v>0.64665533333333325</v>
      </c>
      <c r="G401" s="25">
        <f t="shared" si="194"/>
        <v>0.64665533333333325</v>
      </c>
      <c r="H401" s="43"/>
      <c r="J401" s="1" t="s">
        <v>89</v>
      </c>
      <c r="L401" s="1" t="s">
        <v>18</v>
      </c>
      <c r="M401" s="20">
        <f>IF(K401="CT",C401,0)</f>
        <v>0</v>
      </c>
      <c r="N401" s="20">
        <f>IF(L401="KCM",C401,0)</f>
        <v>1500</v>
      </c>
      <c r="O401" s="20">
        <f>IF(K401="CT",D401,0)</f>
        <v>0</v>
      </c>
      <c r="P401" s="20">
        <f>IF(L401="KCM",D401,0)</f>
        <v>969.98299999999995</v>
      </c>
      <c r="Q401" s="20">
        <f>IF(K401="CT",E401,0)</f>
        <v>0</v>
      </c>
      <c r="R401" s="20">
        <f>IF(L401="KCM",E401,0)</f>
        <v>969.98299999999995</v>
      </c>
      <c r="S401" s="20" t="str">
        <f>IF(AND(K401="CT",G401=0%),"x"," ")</f>
        <v xml:space="preserve"> </v>
      </c>
      <c r="T401" s="20" t="str">
        <f>IF(AND(K401="CT",0%&lt;G401,G401&lt;30%),"x"," ")</f>
        <v xml:space="preserve"> </v>
      </c>
      <c r="U401" s="20">
        <f>IF(T401="x",C401,0)</f>
        <v>0</v>
      </c>
      <c r="V401" s="20" t="str">
        <f>IF(AND(K401="CT",30%&lt;G401,G401&lt;60%),"x"," ")</f>
        <v xml:space="preserve"> </v>
      </c>
      <c r="W401" s="20">
        <f>IF(V401="x",C401,0)</f>
        <v>0</v>
      </c>
      <c r="X401" s="20"/>
    </row>
    <row r="402" spans="1:24" ht="59.25" customHeight="1">
      <c r="A402" s="5">
        <v>4</v>
      </c>
      <c r="B402" s="43" t="s">
        <v>385</v>
      </c>
      <c r="C402" s="57">
        <v>1500</v>
      </c>
      <c r="D402" s="57">
        <v>1029.874</v>
      </c>
      <c r="E402" s="57">
        <v>1029.874</v>
      </c>
      <c r="F402" s="25">
        <f t="shared" si="202"/>
        <v>0.68658266666666667</v>
      </c>
      <c r="G402" s="25">
        <f t="shared" si="194"/>
        <v>0.68658266666666667</v>
      </c>
      <c r="H402" s="43"/>
      <c r="J402" s="1" t="s">
        <v>89</v>
      </c>
      <c r="L402" s="1" t="s">
        <v>18</v>
      </c>
      <c r="M402" s="20">
        <f>IF(K402="CT",C402,0)</f>
        <v>0</v>
      </c>
      <c r="N402" s="20">
        <f>IF(L402="KCM",C402,0)</f>
        <v>1500</v>
      </c>
      <c r="O402" s="20">
        <f>IF(K402="CT",D402,0)</f>
        <v>0</v>
      </c>
      <c r="P402" s="20">
        <f>IF(L402="KCM",D402,0)</f>
        <v>1029.874</v>
      </c>
      <c r="Q402" s="20">
        <f>IF(K402="CT",E402,0)</f>
        <v>0</v>
      </c>
      <c r="R402" s="20">
        <f>IF(L402="KCM",E402,0)</f>
        <v>1029.874</v>
      </c>
      <c r="S402" s="20" t="str">
        <f>IF(AND(K402="CT",G402=0%),"x"," ")</f>
        <v xml:space="preserve"> </v>
      </c>
      <c r="T402" s="20" t="str">
        <f>IF(AND(K402="CT",0%&lt;G402,G402&lt;30%),"x"," ")</f>
        <v xml:space="preserve"> </v>
      </c>
      <c r="U402" s="20">
        <f>IF(T402="x",C402,0)</f>
        <v>0</v>
      </c>
      <c r="V402" s="20" t="str">
        <f>IF(AND(K402="CT",30%&lt;G402,G402&lt;60%),"x"," ")</f>
        <v xml:space="preserve"> </v>
      </c>
      <c r="W402" s="20">
        <f>IF(V402="x",C402,0)</f>
        <v>0</v>
      </c>
      <c r="X402" s="20"/>
    </row>
    <row r="403" spans="1:24" ht="32.25" customHeight="1">
      <c r="A403" s="35" t="s">
        <v>93</v>
      </c>
      <c r="B403" s="36" t="s">
        <v>386</v>
      </c>
      <c r="C403" s="110">
        <f>SUM(C404:C407)</f>
        <v>18147</v>
      </c>
      <c r="D403" s="110">
        <f t="shared" ref="D403:E403" si="208">SUM(D404:D407)</f>
        <v>13000</v>
      </c>
      <c r="E403" s="110">
        <f t="shared" si="208"/>
        <v>13000</v>
      </c>
      <c r="F403" s="38">
        <f t="shared" si="202"/>
        <v>0.71637185209676535</v>
      </c>
      <c r="G403" s="38">
        <f t="shared" si="194"/>
        <v>0.71637185209676535</v>
      </c>
      <c r="H403" s="43"/>
      <c r="M403" s="20"/>
      <c r="N403" s="20"/>
      <c r="O403" s="20"/>
      <c r="P403" s="20"/>
      <c r="Q403" s="20"/>
      <c r="R403" s="20"/>
      <c r="S403" s="20"/>
      <c r="T403" s="20"/>
      <c r="U403" s="20"/>
      <c r="V403" s="20"/>
      <c r="W403" s="20"/>
      <c r="X403" s="20"/>
    </row>
    <row r="404" spans="1:24" ht="59.25" customHeight="1">
      <c r="A404" s="5">
        <v>1</v>
      </c>
      <c r="B404" s="43" t="s">
        <v>387</v>
      </c>
      <c r="C404" s="57">
        <v>3000</v>
      </c>
      <c r="D404" s="57">
        <v>3000</v>
      </c>
      <c r="E404" s="57">
        <v>3000</v>
      </c>
      <c r="F404" s="25">
        <f t="shared" si="202"/>
        <v>1</v>
      </c>
      <c r="G404" s="25">
        <f t="shared" si="194"/>
        <v>1</v>
      </c>
      <c r="H404" s="43"/>
      <c r="J404" s="1" t="s">
        <v>174</v>
      </c>
      <c r="L404" s="1" t="s">
        <v>18</v>
      </c>
      <c r="M404" s="20">
        <f>IF(K404="CT",C404,0)</f>
        <v>0</v>
      </c>
      <c r="N404" s="20">
        <f>IF(L404="KCM",C404,0)</f>
        <v>3000</v>
      </c>
      <c r="O404" s="20">
        <f>IF(K404="CT",D404,0)</f>
        <v>0</v>
      </c>
      <c r="P404" s="20">
        <f>IF(L404="KCM",D404,0)</f>
        <v>3000</v>
      </c>
      <c r="Q404" s="20">
        <f>IF(K404="CT",E404,0)</f>
        <v>0</v>
      </c>
      <c r="R404" s="20">
        <f>IF(L404="KCM",E404,0)</f>
        <v>3000</v>
      </c>
      <c r="S404" s="20" t="str">
        <f>IF(AND(K404="CT",G404=0%),"x"," ")</f>
        <v xml:space="preserve"> </v>
      </c>
      <c r="T404" s="20" t="str">
        <f>IF(AND(K404="CT",0%&lt;G404,G404&lt;30%),"x"," ")</f>
        <v xml:space="preserve"> </v>
      </c>
      <c r="U404" s="20">
        <f>IF(T404="x",C404,0)</f>
        <v>0</v>
      </c>
      <c r="V404" s="20" t="str">
        <f>IF(AND(K404="CT",30%&lt;G404,G404&lt;60%),"x"," ")</f>
        <v xml:space="preserve"> </v>
      </c>
      <c r="W404" s="20">
        <f>IF(V404="x",C404,0)</f>
        <v>0</v>
      </c>
      <c r="X404" s="20"/>
    </row>
    <row r="405" spans="1:24" ht="59.25" customHeight="1">
      <c r="A405" s="5">
        <v>2</v>
      </c>
      <c r="B405" s="43" t="s">
        <v>388</v>
      </c>
      <c r="C405" s="57">
        <v>2000</v>
      </c>
      <c r="D405" s="57">
        <v>1999.9999999999998</v>
      </c>
      <c r="E405" s="57">
        <v>1999.9999999999998</v>
      </c>
      <c r="F405" s="25">
        <f t="shared" si="202"/>
        <v>0.99999999999999989</v>
      </c>
      <c r="G405" s="25">
        <f t="shared" si="194"/>
        <v>0.99999999999999989</v>
      </c>
      <c r="H405" s="43"/>
      <c r="J405" s="1" t="s">
        <v>174</v>
      </c>
      <c r="L405" s="1" t="s">
        <v>18</v>
      </c>
      <c r="M405" s="20">
        <f>IF(K405="CT",C405,0)</f>
        <v>0</v>
      </c>
      <c r="N405" s="20">
        <f>IF(L405="KCM",C405,0)</f>
        <v>2000</v>
      </c>
      <c r="O405" s="20">
        <f>IF(K405="CT",D405,0)</f>
        <v>0</v>
      </c>
      <c r="P405" s="20">
        <f>IF(L405="KCM",D405,0)</f>
        <v>1999.9999999999998</v>
      </c>
      <c r="Q405" s="20">
        <f>IF(K405="CT",E405,0)</f>
        <v>0</v>
      </c>
      <c r="R405" s="20">
        <f>IF(L405="KCM",E405,0)</f>
        <v>1999.9999999999998</v>
      </c>
      <c r="S405" s="20" t="str">
        <f>IF(AND(K405="CT",G405=0%),"x"," ")</f>
        <v xml:space="preserve"> </v>
      </c>
      <c r="T405" s="20" t="str">
        <f>IF(AND(K405="CT",0%&lt;G405,G405&lt;30%),"x"," ")</f>
        <v xml:space="preserve"> </v>
      </c>
      <c r="U405" s="20">
        <f>IF(T405="x",C405,0)</f>
        <v>0</v>
      </c>
      <c r="V405" s="20" t="str">
        <f>IF(AND(K405="CT",30%&lt;G405,G405&lt;60%),"x"," ")</f>
        <v xml:space="preserve"> </v>
      </c>
      <c r="W405" s="20">
        <f>IF(V405="x",C405,0)</f>
        <v>0</v>
      </c>
      <c r="X405" s="20"/>
    </row>
    <row r="406" spans="1:24" ht="59.25" customHeight="1">
      <c r="A406" s="5">
        <v>3</v>
      </c>
      <c r="B406" s="43" t="s">
        <v>389</v>
      </c>
      <c r="C406" s="57">
        <v>5147</v>
      </c>
      <c r="D406" s="57"/>
      <c r="E406" s="57"/>
      <c r="F406" s="42">
        <f t="shared" si="202"/>
        <v>0</v>
      </c>
      <c r="G406" s="42">
        <f t="shared" si="194"/>
        <v>0</v>
      </c>
      <c r="H406" s="43"/>
      <c r="J406" s="1" t="s">
        <v>174</v>
      </c>
      <c r="L406" s="1" t="s">
        <v>18</v>
      </c>
      <c r="M406" s="20">
        <f>IF(K406="CT",C406,0)</f>
        <v>0</v>
      </c>
      <c r="N406" s="20">
        <f>IF(L406="KCM",C406,0)</f>
        <v>5147</v>
      </c>
      <c r="O406" s="20">
        <f>IF(K406="CT",D406,0)</f>
        <v>0</v>
      </c>
      <c r="P406" s="20">
        <f>IF(L406="KCM",D406,0)</f>
        <v>0</v>
      </c>
      <c r="Q406" s="20">
        <f>IF(K406="CT",E406,0)</f>
        <v>0</v>
      </c>
      <c r="R406" s="20">
        <f>IF(L406="KCM",E406,0)</f>
        <v>0</v>
      </c>
      <c r="S406" s="20" t="str">
        <f>IF(AND(K406="CT",G406=0%),"x"," ")</f>
        <v xml:space="preserve"> </v>
      </c>
      <c r="T406" s="20" t="str">
        <f>IF(AND(K406="CT",0%&lt;G406,G406&lt;30%),"x"," ")</f>
        <v xml:space="preserve"> </v>
      </c>
      <c r="U406" s="20">
        <f>IF(T406="x",C406,0)</f>
        <v>0</v>
      </c>
      <c r="V406" s="20" t="str">
        <f>IF(AND(K406="CT",30%&lt;G406,G406&lt;60%),"x"," ")</f>
        <v xml:space="preserve"> </v>
      </c>
      <c r="W406" s="20">
        <f>IF(V406="x",C406,0)</f>
        <v>0</v>
      </c>
      <c r="X406" s="20"/>
    </row>
    <row r="407" spans="1:24" ht="59.25" customHeight="1">
      <c r="A407" s="5">
        <v>4</v>
      </c>
      <c r="B407" s="43" t="s">
        <v>390</v>
      </c>
      <c r="C407" s="57">
        <v>8000</v>
      </c>
      <c r="D407" s="57">
        <v>8000</v>
      </c>
      <c r="E407" s="57">
        <v>8000</v>
      </c>
      <c r="F407" s="25">
        <f t="shared" si="202"/>
        <v>1</v>
      </c>
      <c r="G407" s="25">
        <f t="shared" si="194"/>
        <v>1</v>
      </c>
      <c r="H407" s="43"/>
      <c r="J407" s="1" t="s">
        <v>174</v>
      </c>
      <c r="L407" s="1" t="s">
        <v>18</v>
      </c>
      <c r="M407" s="20">
        <f>IF(K407="CT",C407,0)</f>
        <v>0</v>
      </c>
      <c r="N407" s="20">
        <f>IF(L407="KCM",C407,0)</f>
        <v>8000</v>
      </c>
      <c r="O407" s="20">
        <f>IF(K407="CT",D407,0)</f>
        <v>0</v>
      </c>
      <c r="P407" s="20">
        <f>IF(L407="KCM",D407,0)</f>
        <v>8000</v>
      </c>
      <c r="Q407" s="20">
        <f>IF(K407="CT",E407,0)</f>
        <v>0</v>
      </c>
      <c r="R407" s="20">
        <f>IF(L407="KCM",E407,0)</f>
        <v>8000</v>
      </c>
      <c r="S407" s="20" t="str">
        <f>IF(AND(K407="CT",G407=0%),"x"," ")</f>
        <v xml:space="preserve"> </v>
      </c>
      <c r="T407" s="20" t="str">
        <f>IF(AND(K407="CT",0%&lt;G407,G407&lt;30%),"x"," ")</f>
        <v xml:space="preserve"> </v>
      </c>
      <c r="U407" s="20">
        <f>IF(T407="x",C407,0)</f>
        <v>0</v>
      </c>
      <c r="V407" s="20" t="str">
        <f>IF(AND(K407="CT",30%&lt;G407,G407&lt;60%),"x"," ")</f>
        <v xml:space="preserve"> </v>
      </c>
      <c r="W407" s="20">
        <f>IF(V407="x",C407,0)</f>
        <v>0</v>
      </c>
      <c r="X407" s="20"/>
    </row>
    <row r="408" spans="1:24" ht="32.25" customHeight="1">
      <c r="A408" s="35" t="s">
        <v>99</v>
      </c>
      <c r="B408" s="36" t="s">
        <v>306</v>
      </c>
      <c r="C408" s="110">
        <f>SUM(C409:C410)</f>
        <v>4500</v>
      </c>
      <c r="D408" s="110">
        <f t="shared" ref="D408:E408" si="209">SUM(D409:D410)</f>
        <v>4251.6826999999994</v>
      </c>
      <c r="E408" s="110">
        <f t="shared" si="209"/>
        <v>4251.6826999999994</v>
      </c>
      <c r="F408" s="38">
        <f t="shared" si="202"/>
        <v>0.94481837777777766</v>
      </c>
      <c r="G408" s="38">
        <f t="shared" si="194"/>
        <v>0.94481837777777766</v>
      </c>
      <c r="H408" s="43"/>
      <c r="M408" s="20"/>
      <c r="N408" s="20"/>
      <c r="O408" s="20"/>
      <c r="P408" s="20"/>
      <c r="Q408" s="20"/>
      <c r="R408" s="20"/>
      <c r="S408" s="20"/>
      <c r="T408" s="20"/>
      <c r="U408" s="20"/>
      <c r="V408" s="20"/>
      <c r="W408" s="20"/>
      <c r="X408" s="20"/>
    </row>
    <row r="409" spans="1:24" ht="59.25" customHeight="1">
      <c r="A409" s="5">
        <v>1</v>
      </c>
      <c r="B409" s="43" t="s">
        <v>391</v>
      </c>
      <c r="C409" s="57">
        <v>1500</v>
      </c>
      <c r="D409" s="57">
        <v>1500</v>
      </c>
      <c r="E409" s="57">
        <v>1500</v>
      </c>
      <c r="F409" s="25">
        <f t="shared" si="202"/>
        <v>1</v>
      </c>
      <c r="G409" s="25">
        <f t="shared" si="194"/>
        <v>1</v>
      </c>
      <c r="H409" s="43"/>
      <c r="J409" s="1" t="s">
        <v>308</v>
      </c>
      <c r="L409" s="1" t="s">
        <v>18</v>
      </c>
      <c r="M409" s="20">
        <f>IF(K409="CT",C409,0)</f>
        <v>0</v>
      </c>
      <c r="N409" s="20">
        <f>IF(L409="KCM",C409,0)</f>
        <v>1500</v>
      </c>
      <c r="O409" s="20">
        <f>IF(K409="CT",D409,0)</f>
        <v>0</v>
      </c>
      <c r="P409" s="20">
        <f>IF(L409="KCM",D409,0)</f>
        <v>1500</v>
      </c>
      <c r="Q409" s="20">
        <f>IF(K409="CT",E409,0)</f>
        <v>0</v>
      </c>
      <c r="R409" s="20">
        <f>IF(L409="KCM",E409,0)</f>
        <v>1500</v>
      </c>
      <c r="S409" s="20" t="str">
        <f>IF(AND(K409="CT",G409=0%),"x"," ")</f>
        <v xml:space="preserve"> </v>
      </c>
      <c r="T409" s="20" t="str">
        <f>IF(AND(K409="CT",0%&lt;G409,G409&lt;30%),"x"," ")</f>
        <v xml:space="preserve"> </v>
      </c>
      <c r="U409" s="20">
        <f>IF(T409="x",C409,0)</f>
        <v>0</v>
      </c>
      <c r="V409" s="20" t="str">
        <f>IF(AND(K409="CT",30%&lt;G409,G409&lt;60%),"x"," ")</f>
        <v xml:space="preserve"> </v>
      </c>
      <c r="W409" s="20">
        <f>IF(V409="x",C409,0)</f>
        <v>0</v>
      </c>
      <c r="X409" s="20"/>
    </row>
    <row r="410" spans="1:24" ht="59.25" customHeight="1">
      <c r="A410" s="5">
        <v>2</v>
      </c>
      <c r="B410" s="43" t="s">
        <v>392</v>
      </c>
      <c r="C410" s="57">
        <v>3000</v>
      </c>
      <c r="D410" s="57">
        <v>2751.6826999999998</v>
      </c>
      <c r="E410" s="57">
        <v>2751.6826999999998</v>
      </c>
      <c r="F410" s="25">
        <f t="shared" si="202"/>
        <v>0.9172275666666666</v>
      </c>
      <c r="G410" s="25">
        <f t="shared" si="194"/>
        <v>0.9172275666666666</v>
      </c>
      <c r="H410" s="43"/>
      <c r="J410" s="1" t="s">
        <v>308</v>
      </c>
      <c r="L410" s="1" t="s">
        <v>18</v>
      </c>
      <c r="M410" s="20">
        <f>IF(K410="CT",C410,0)</f>
        <v>0</v>
      </c>
      <c r="N410" s="20">
        <f>IF(L410="KCM",C410,0)</f>
        <v>3000</v>
      </c>
      <c r="O410" s="20">
        <f>IF(K410="CT",D410,0)</f>
        <v>0</v>
      </c>
      <c r="P410" s="20">
        <f>IF(L410="KCM",D410,0)</f>
        <v>2751.6826999999998</v>
      </c>
      <c r="Q410" s="20">
        <f>IF(K410="CT",E410,0)</f>
        <v>0</v>
      </c>
      <c r="R410" s="20">
        <f>IF(L410="KCM",E410,0)</f>
        <v>2751.6826999999998</v>
      </c>
      <c r="S410" s="20" t="str">
        <f>IF(AND(K410="CT",G410=0%),"x"," ")</f>
        <v xml:space="preserve"> </v>
      </c>
      <c r="T410" s="20" t="str">
        <f>IF(AND(K410="CT",0%&lt;G410,G410&lt;30%),"x"," ")</f>
        <v xml:space="preserve"> </v>
      </c>
      <c r="U410" s="20">
        <f>IF(T410="x",C410,0)</f>
        <v>0</v>
      </c>
      <c r="V410" s="20" t="str">
        <f>IF(AND(K410="CT",30%&lt;G410,G410&lt;60%),"x"," ")</f>
        <v xml:space="preserve"> </v>
      </c>
      <c r="W410" s="20">
        <f>IF(V410="x",C410,0)</f>
        <v>0</v>
      </c>
      <c r="X410" s="20"/>
    </row>
    <row r="411" spans="1:24" ht="60" customHeight="1">
      <c r="A411" s="13" t="s">
        <v>48</v>
      </c>
      <c r="B411" s="17" t="s">
        <v>49</v>
      </c>
      <c r="C411" s="9">
        <f t="shared" ref="C411:E412" si="210">SUM(C412)</f>
        <v>12000</v>
      </c>
      <c r="D411" s="9">
        <f t="shared" si="210"/>
        <v>11004.704135</v>
      </c>
      <c r="E411" s="9">
        <f t="shared" si="210"/>
        <v>11004.704135</v>
      </c>
      <c r="F411" s="8">
        <f t="shared" si="202"/>
        <v>0.91705867791666662</v>
      </c>
      <c r="G411" s="8">
        <f t="shared" si="194"/>
        <v>0.91705867791666662</v>
      </c>
      <c r="H411" s="43"/>
      <c r="M411" s="20"/>
      <c r="N411" s="20"/>
      <c r="O411" s="20"/>
      <c r="P411" s="20"/>
      <c r="Q411" s="20"/>
      <c r="R411" s="20"/>
      <c r="S411" s="20"/>
      <c r="T411" s="20"/>
      <c r="U411" s="20"/>
      <c r="V411" s="20"/>
      <c r="W411" s="20"/>
      <c r="X411" s="20"/>
    </row>
    <row r="412" spans="1:24" ht="30.75" customHeight="1">
      <c r="A412" s="13" t="s">
        <v>42</v>
      </c>
      <c r="B412" s="17" t="s">
        <v>196</v>
      </c>
      <c r="C412" s="9">
        <f t="shared" si="210"/>
        <v>12000</v>
      </c>
      <c r="D412" s="9">
        <f t="shared" si="210"/>
        <v>11004.704135</v>
      </c>
      <c r="E412" s="9">
        <f t="shared" si="210"/>
        <v>11004.704135</v>
      </c>
      <c r="F412" s="8">
        <f t="shared" si="202"/>
        <v>0.91705867791666662</v>
      </c>
      <c r="G412" s="8">
        <f t="shared" si="194"/>
        <v>0.91705867791666662</v>
      </c>
      <c r="H412" s="43"/>
      <c r="M412" s="20"/>
      <c r="N412" s="20"/>
      <c r="O412" s="20"/>
      <c r="P412" s="20"/>
      <c r="Q412" s="20"/>
      <c r="R412" s="20"/>
      <c r="S412" s="20"/>
      <c r="T412" s="20"/>
      <c r="U412" s="20"/>
      <c r="V412" s="20"/>
      <c r="W412" s="20"/>
      <c r="X412" s="20"/>
    </row>
    <row r="413" spans="1:24" ht="32.25" customHeight="1">
      <c r="A413" s="35" t="s">
        <v>86</v>
      </c>
      <c r="B413" s="36" t="s">
        <v>87</v>
      </c>
      <c r="C413" s="116">
        <f>SUM(C414:C414)</f>
        <v>12000</v>
      </c>
      <c r="D413" s="116">
        <f t="shared" ref="D413:E413" si="211">SUM(D414:D414)</f>
        <v>11004.704135</v>
      </c>
      <c r="E413" s="116">
        <f t="shared" si="211"/>
        <v>11004.704135</v>
      </c>
      <c r="F413" s="38">
        <f t="shared" si="202"/>
        <v>0.91705867791666662</v>
      </c>
      <c r="G413" s="38">
        <f t="shared" si="194"/>
        <v>0.91705867791666662</v>
      </c>
      <c r="H413" s="43"/>
      <c r="M413" s="20"/>
      <c r="N413" s="20"/>
      <c r="O413" s="20"/>
      <c r="P413" s="20"/>
      <c r="Q413" s="20"/>
      <c r="R413" s="20"/>
      <c r="S413" s="20"/>
      <c r="T413" s="20"/>
      <c r="U413" s="20"/>
      <c r="V413" s="20"/>
      <c r="W413" s="20"/>
      <c r="X413" s="20"/>
    </row>
    <row r="414" spans="1:24" ht="59.25" customHeight="1">
      <c r="A414" s="5">
        <v>1</v>
      </c>
      <c r="B414" s="43" t="s">
        <v>393</v>
      </c>
      <c r="C414" s="57">
        <v>12000</v>
      </c>
      <c r="D414" s="57">
        <v>11004.704135</v>
      </c>
      <c r="E414" s="57">
        <v>11004.704135</v>
      </c>
      <c r="F414" s="25">
        <f t="shared" si="202"/>
        <v>0.91705867791666662</v>
      </c>
      <c r="G414" s="25">
        <f t="shared" si="194"/>
        <v>0.91705867791666662</v>
      </c>
      <c r="H414" s="22"/>
      <c r="I414" s="20"/>
      <c r="J414" s="1" t="s">
        <v>89</v>
      </c>
      <c r="L414" s="1" t="s">
        <v>18</v>
      </c>
      <c r="M414" s="20">
        <f>IF(K414="CT",C414,0)</f>
        <v>0</v>
      </c>
      <c r="N414" s="20">
        <f>IF(L414="KCM",C414,0)</f>
        <v>12000</v>
      </c>
      <c r="O414" s="20">
        <f>IF(K414="CT",D414,0)</f>
        <v>0</v>
      </c>
      <c r="P414" s="20">
        <f>IF(L414="KCM",D414,0)</f>
        <v>11004.704135</v>
      </c>
      <c r="Q414" s="20">
        <f>IF(K414="CT",E414,0)</f>
        <v>0</v>
      </c>
      <c r="R414" s="20">
        <f>IF(L414="KCM",E414,0)</f>
        <v>11004.704135</v>
      </c>
      <c r="S414" s="20" t="str">
        <f>IF(AND(K414="CT",G414=0%),"x"," ")</f>
        <v xml:space="preserve"> </v>
      </c>
      <c r="T414" s="20" t="str">
        <f>IF(AND(K414="CT",0%&lt;G414,G414&lt;30%),"x"," ")</f>
        <v xml:space="preserve"> </v>
      </c>
      <c r="U414" s="20">
        <f>IF(T414="x",C414,0)</f>
        <v>0</v>
      </c>
      <c r="V414" s="20" t="str">
        <f>IF(AND(K414="CT",30%&lt;G414,G414&lt;60%),"x"," ")</f>
        <v xml:space="preserve"> </v>
      </c>
      <c r="W414" s="20">
        <f>IF(V414="x",C414,0)</f>
        <v>0</v>
      </c>
      <c r="X414" s="20" t="str">
        <f>IF(AND(0%&lt;G414,G414&lt;40%),"x"," ")</f>
        <v xml:space="preserve"> </v>
      </c>
    </row>
    <row r="415" spans="1:24" s="93" customFormat="1" ht="60" customHeight="1">
      <c r="A415" s="119" t="s">
        <v>50</v>
      </c>
      <c r="B415" s="120" t="s">
        <v>51</v>
      </c>
      <c r="C415" s="121">
        <f t="shared" ref="C415:E415" si="212">SUM(C416)</f>
        <v>25581</v>
      </c>
      <c r="D415" s="121">
        <f t="shared" si="212"/>
        <v>21850.303329000002</v>
      </c>
      <c r="E415" s="121">
        <f t="shared" si="212"/>
        <v>21850.303329000002</v>
      </c>
      <c r="F415" s="122">
        <f t="shared" si="202"/>
        <v>0.85416142171924481</v>
      </c>
      <c r="G415" s="122">
        <f t="shared" si="194"/>
        <v>0.85416142171924481</v>
      </c>
      <c r="H415" s="90"/>
      <c r="I415" s="91"/>
      <c r="J415" s="91"/>
      <c r="K415" s="91"/>
      <c r="L415" s="91"/>
      <c r="M415" s="92"/>
      <c r="N415" s="92"/>
      <c r="O415" s="92"/>
      <c r="P415" s="92"/>
      <c r="Q415" s="92"/>
      <c r="R415" s="92"/>
      <c r="S415" s="92"/>
      <c r="T415" s="92"/>
      <c r="U415" s="92"/>
      <c r="V415" s="92"/>
      <c r="W415" s="92"/>
      <c r="X415" s="92"/>
    </row>
    <row r="416" spans="1:24" s="93" customFormat="1" ht="30.75" customHeight="1">
      <c r="A416" s="119" t="s">
        <v>42</v>
      </c>
      <c r="B416" s="120" t="s">
        <v>196</v>
      </c>
      <c r="C416" s="121">
        <f>SUM(C417,C419)</f>
        <v>25581</v>
      </c>
      <c r="D416" s="121">
        <f t="shared" ref="D416:E416" si="213">SUM(D417,D419)</f>
        <v>21850.303329000002</v>
      </c>
      <c r="E416" s="121">
        <f t="shared" si="213"/>
        <v>21850.303329000002</v>
      </c>
      <c r="F416" s="122">
        <f t="shared" si="202"/>
        <v>0.85416142171924481</v>
      </c>
      <c r="G416" s="122">
        <f t="shared" si="194"/>
        <v>0.85416142171924481</v>
      </c>
      <c r="H416" s="90"/>
      <c r="I416" s="91"/>
      <c r="J416" s="91"/>
      <c r="K416" s="91"/>
      <c r="L416" s="91"/>
      <c r="M416" s="92"/>
      <c r="N416" s="92"/>
      <c r="O416" s="92"/>
      <c r="P416" s="92"/>
      <c r="Q416" s="92"/>
      <c r="R416" s="92"/>
      <c r="S416" s="92"/>
      <c r="T416" s="92"/>
      <c r="U416" s="92"/>
      <c r="V416" s="92"/>
      <c r="W416" s="92"/>
      <c r="X416" s="92"/>
    </row>
    <row r="417" spans="1:24" s="93" customFormat="1" ht="32.25" customHeight="1">
      <c r="A417" s="123" t="s">
        <v>86</v>
      </c>
      <c r="B417" s="124" t="s">
        <v>118</v>
      </c>
      <c r="C417" s="125">
        <f>SUM(C418:C418)</f>
        <v>4186</v>
      </c>
      <c r="D417" s="125">
        <f t="shared" ref="D417:E419" si="214">SUM(D418:D418)</f>
        <v>1192.9617679999999</v>
      </c>
      <c r="E417" s="125">
        <f t="shared" si="214"/>
        <v>1192.9617679999999</v>
      </c>
      <c r="F417" s="126">
        <f t="shared" si="202"/>
        <v>0.28498847778308645</v>
      </c>
      <c r="G417" s="126">
        <f t="shared" si="194"/>
        <v>0.28498847778308645</v>
      </c>
      <c r="H417" s="90"/>
      <c r="I417" s="91"/>
      <c r="J417" s="91"/>
      <c r="K417" s="91"/>
      <c r="L417" s="91"/>
      <c r="M417" s="92"/>
      <c r="N417" s="92"/>
      <c r="O417" s="92"/>
      <c r="P417" s="92"/>
      <c r="Q417" s="92"/>
      <c r="R417" s="92"/>
      <c r="S417" s="92"/>
      <c r="T417" s="92"/>
      <c r="U417" s="92"/>
      <c r="V417" s="92"/>
      <c r="W417" s="92"/>
      <c r="X417" s="92"/>
    </row>
    <row r="418" spans="1:24" s="93" customFormat="1" ht="59.25" customHeight="1">
      <c r="A418" s="127">
        <v>1</v>
      </c>
      <c r="B418" s="86" t="s">
        <v>290</v>
      </c>
      <c r="C418" s="128">
        <f>60000-55814</f>
        <v>4186</v>
      </c>
      <c r="D418" s="129">
        <v>1192.9617679999999</v>
      </c>
      <c r="E418" s="129">
        <v>1192.9617679999999</v>
      </c>
      <c r="F418" s="89">
        <f t="shared" si="202"/>
        <v>0.28498847778308645</v>
      </c>
      <c r="G418" s="89">
        <f t="shared" si="194"/>
        <v>0.28498847778308645</v>
      </c>
      <c r="H418" s="130"/>
      <c r="I418" s="92"/>
      <c r="J418" s="91" t="s">
        <v>102</v>
      </c>
      <c r="K418" s="91"/>
      <c r="L418" s="1" t="s">
        <v>18</v>
      </c>
      <c r="M418" s="20">
        <f>IF(K418="CT",C418,0)</f>
        <v>0</v>
      </c>
      <c r="N418" s="20">
        <f>IF(L418="KCM",C418,0)</f>
        <v>4186</v>
      </c>
      <c r="O418" s="20">
        <f>IF(K418="CT",D418,0)</f>
        <v>0</v>
      </c>
      <c r="P418" s="20">
        <f>IF(L418="KCM",D418,0)</f>
        <v>1192.9617679999999</v>
      </c>
      <c r="Q418" s="20">
        <f>IF(K418="CT",E418,0)</f>
        <v>0</v>
      </c>
      <c r="R418" s="20">
        <f>IF(L418="KCM",E418,0)</f>
        <v>1192.9617679999999</v>
      </c>
      <c r="S418" s="20" t="str">
        <f>IF(AND(K418="CT",G418=0%),"x"," ")</f>
        <v xml:space="preserve"> </v>
      </c>
      <c r="T418" s="20" t="str">
        <f>IF(AND(K418="CT",0%&lt;G418,G418&lt;30%),"x"," ")</f>
        <v xml:space="preserve"> </v>
      </c>
      <c r="U418" s="20">
        <f>IF(T418="x",C418,0)</f>
        <v>0</v>
      </c>
      <c r="V418" s="20" t="str">
        <f>IF(AND(K418="CT",30%&lt;G418,G418&lt;60%),"x"," ")</f>
        <v xml:space="preserve"> </v>
      </c>
      <c r="W418" s="20">
        <f>IF(V418="x",C418,0)</f>
        <v>0</v>
      </c>
      <c r="X418" s="20" t="str">
        <f>IF(AND(0%&lt;G418,G418&lt;40%),"x"," ")</f>
        <v>x</v>
      </c>
    </row>
    <row r="419" spans="1:24" s="93" customFormat="1" ht="32.25" customHeight="1">
      <c r="A419" s="123" t="s">
        <v>93</v>
      </c>
      <c r="B419" s="124" t="s">
        <v>172</v>
      </c>
      <c r="C419" s="125">
        <f>SUM(C420:C420)</f>
        <v>21395</v>
      </c>
      <c r="D419" s="125">
        <f t="shared" si="214"/>
        <v>20657.341561000001</v>
      </c>
      <c r="E419" s="125">
        <f t="shared" si="214"/>
        <v>20657.341561000001</v>
      </c>
      <c r="F419" s="126">
        <f t="shared" si="202"/>
        <v>0.96552192386071523</v>
      </c>
      <c r="G419" s="126">
        <f t="shared" si="194"/>
        <v>0.96552192386071523</v>
      </c>
      <c r="H419" s="90"/>
      <c r="I419" s="91"/>
      <c r="J419" s="91"/>
      <c r="K419" s="91"/>
      <c r="L419" s="91"/>
      <c r="M419" s="92"/>
      <c r="N419" s="92"/>
      <c r="O419" s="92"/>
      <c r="P419" s="92"/>
      <c r="Q419" s="92"/>
      <c r="R419" s="92"/>
      <c r="S419" s="92"/>
      <c r="T419" s="92"/>
      <c r="U419" s="92"/>
      <c r="V419" s="92"/>
      <c r="W419" s="92"/>
      <c r="X419" s="92"/>
    </row>
    <row r="420" spans="1:24" s="93" customFormat="1" ht="59.25" customHeight="1">
      <c r="A420" s="127">
        <v>1</v>
      </c>
      <c r="B420" s="131" t="s">
        <v>394</v>
      </c>
      <c r="C420" s="132">
        <v>21395</v>
      </c>
      <c r="D420" s="129">
        <v>20657.341561000001</v>
      </c>
      <c r="E420" s="129">
        <v>20657.341561000001</v>
      </c>
      <c r="F420" s="89">
        <f t="shared" si="202"/>
        <v>0.96552192386071523</v>
      </c>
      <c r="G420" s="89">
        <f t="shared" si="194"/>
        <v>0.96552192386071523</v>
      </c>
      <c r="H420" s="130"/>
      <c r="I420" s="92"/>
      <c r="J420" s="91" t="s">
        <v>174</v>
      </c>
      <c r="K420" s="91"/>
      <c r="L420" s="1" t="s">
        <v>18</v>
      </c>
      <c r="M420" s="20">
        <f>IF(K420="CT",C420,0)</f>
        <v>0</v>
      </c>
      <c r="N420" s="20">
        <f>IF(L420="KCM",C420,0)</f>
        <v>21395</v>
      </c>
      <c r="O420" s="20">
        <f>IF(K420="CT",D420,0)</f>
        <v>0</v>
      </c>
      <c r="P420" s="20">
        <f>IF(L420="KCM",D420,0)</f>
        <v>20657.341561000001</v>
      </c>
      <c r="Q420" s="20">
        <f>IF(K420="CT",E420,0)</f>
        <v>0</v>
      </c>
      <c r="R420" s="20">
        <f>IF(L420="KCM",E420,0)</f>
        <v>20657.341561000001</v>
      </c>
      <c r="S420" s="20" t="str">
        <f>IF(AND(K420="CT",G420=0%),"x"," ")</f>
        <v xml:space="preserve"> </v>
      </c>
      <c r="T420" s="20" t="str">
        <f>IF(AND(K420="CT",0%&lt;G420,G420&lt;30%),"x"," ")</f>
        <v xml:space="preserve"> </v>
      </c>
      <c r="U420" s="20">
        <f>IF(T420="x",C420,0)</f>
        <v>0</v>
      </c>
      <c r="V420" s="20" t="str">
        <f>IF(AND(K420="CT",30%&lt;G420,G420&lt;60%),"x"," ")</f>
        <v xml:space="preserve"> </v>
      </c>
      <c r="W420" s="20">
        <f>IF(V420="x",C420,0)</f>
        <v>0</v>
      </c>
      <c r="X420" s="20" t="str">
        <f>IF(AND(0%&lt;G420,G420&lt;40%),"x"," ")</f>
        <v xml:space="preserve"> </v>
      </c>
    </row>
    <row r="421" spans="1:24" s="93" customFormat="1" ht="60" customHeight="1">
      <c r="A421" s="119" t="s">
        <v>52</v>
      </c>
      <c r="B421" s="120" t="s">
        <v>53</v>
      </c>
      <c r="C421" s="121">
        <f>SUM(C422,C424)</f>
        <v>21069.327047999999</v>
      </c>
      <c r="D421" s="121">
        <f t="shared" ref="D421:E421" si="215">SUM(D422,D424)</f>
        <v>11867.328196999999</v>
      </c>
      <c r="E421" s="121">
        <f t="shared" si="215"/>
        <v>11867.328196999999</v>
      </c>
      <c r="F421" s="122">
        <f t="shared" si="202"/>
        <v>0.56325141139837698</v>
      </c>
      <c r="G421" s="122">
        <f t="shared" si="194"/>
        <v>0.56325141139837698</v>
      </c>
      <c r="H421" s="90"/>
      <c r="I421" s="91"/>
      <c r="J421" s="91" t="s">
        <v>44</v>
      </c>
      <c r="K421" s="91"/>
      <c r="L421" s="91"/>
      <c r="M421" s="92"/>
      <c r="N421" s="92"/>
      <c r="O421" s="92"/>
      <c r="P421" s="92"/>
      <c r="Q421" s="92"/>
      <c r="R421" s="92"/>
      <c r="S421" s="92"/>
      <c r="T421" s="92"/>
      <c r="U421" s="92"/>
      <c r="V421" s="92"/>
      <c r="W421" s="92"/>
      <c r="X421" s="92"/>
    </row>
    <row r="422" spans="1:24" s="93" customFormat="1" ht="30.75" customHeight="1">
      <c r="A422" s="119" t="s">
        <v>42</v>
      </c>
      <c r="B422" s="120" t="s">
        <v>395</v>
      </c>
      <c r="C422" s="133">
        <f t="shared" ref="C422:E422" si="216">SUM(C423)</f>
        <v>1260</v>
      </c>
      <c r="D422" s="133">
        <f t="shared" si="216"/>
        <v>831.82424300000002</v>
      </c>
      <c r="E422" s="133">
        <f t="shared" si="216"/>
        <v>831.82424300000002</v>
      </c>
      <c r="F422" s="122">
        <f t="shared" si="202"/>
        <v>0.66017797063492067</v>
      </c>
      <c r="G422" s="122">
        <f t="shared" si="194"/>
        <v>0.66017797063492067</v>
      </c>
      <c r="H422" s="90"/>
      <c r="I422" s="91"/>
      <c r="J422" s="91"/>
      <c r="K422" s="91"/>
      <c r="L422" s="91"/>
      <c r="M422" s="92"/>
      <c r="N422" s="92"/>
      <c r="O422" s="92"/>
      <c r="P422" s="92"/>
      <c r="Q422" s="92"/>
      <c r="R422" s="92"/>
      <c r="S422" s="92"/>
      <c r="T422" s="92"/>
      <c r="U422" s="92"/>
      <c r="V422" s="92"/>
      <c r="W422" s="92"/>
      <c r="X422" s="92"/>
    </row>
    <row r="423" spans="1:24" s="93" customFormat="1" ht="59.25" customHeight="1">
      <c r="A423" s="127">
        <v>1</v>
      </c>
      <c r="B423" s="86" t="s">
        <v>396</v>
      </c>
      <c r="C423" s="128">
        <v>1260</v>
      </c>
      <c r="D423" s="129">
        <v>831.82424300000002</v>
      </c>
      <c r="E423" s="129">
        <v>831.82424300000002</v>
      </c>
      <c r="F423" s="89">
        <f t="shared" si="202"/>
        <v>0.66017797063492067</v>
      </c>
      <c r="G423" s="89">
        <f t="shared" si="194"/>
        <v>0.66017797063492067</v>
      </c>
      <c r="H423" s="130"/>
      <c r="I423" s="92"/>
      <c r="J423" s="91"/>
      <c r="K423" s="91"/>
      <c r="L423" s="91"/>
      <c r="M423" s="92"/>
      <c r="N423" s="92"/>
      <c r="O423" s="92"/>
      <c r="P423" s="92"/>
      <c r="Q423" s="92"/>
      <c r="R423" s="92"/>
      <c r="S423" s="92"/>
      <c r="T423" s="92"/>
      <c r="U423" s="92"/>
      <c r="V423" s="92"/>
      <c r="W423" s="92"/>
      <c r="X423" s="92"/>
    </row>
    <row r="424" spans="1:24" s="93" customFormat="1" ht="30.75" customHeight="1">
      <c r="A424" s="119" t="s">
        <v>75</v>
      </c>
      <c r="B424" s="120" t="s">
        <v>397</v>
      </c>
      <c r="C424" s="133">
        <f t="shared" ref="C424:E424" si="217">SUM(C425:C428)</f>
        <v>19809.327047999999</v>
      </c>
      <c r="D424" s="133">
        <f t="shared" si="217"/>
        <v>11035.503954</v>
      </c>
      <c r="E424" s="133">
        <f t="shared" si="217"/>
        <v>11035.503954</v>
      </c>
      <c r="F424" s="122">
        <f t="shared" si="202"/>
        <v>0.5570862618028295</v>
      </c>
      <c r="G424" s="122">
        <f t="shared" si="194"/>
        <v>0.5570862618028295</v>
      </c>
      <c r="H424" s="90"/>
      <c r="I424" s="91"/>
      <c r="J424" s="91"/>
      <c r="K424" s="91"/>
      <c r="L424" s="91"/>
      <c r="M424" s="92"/>
      <c r="N424" s="92"/>
      <c r="O424" s="92"/>
      <c r="P424" s="92"/>
      <c r="Q424" s="92"/>
      <c r="R424" s="92"/>
      <c r="S424" s="92"/>
      <c r="T424" s="92"/>
      <c r="U424" s="92"/>
      <c r="V424" s="92"/>
      <c r="W424" s="92"/>
      <c r="X424" s="92"/>
    </row>
    <row r="425" spans="1:24" s="93" customFormat="1" ht="59.25" customHeight="1">
      <c r="A425" s="127">
        <v>1</v>
      </c>
      <c r="B425" s="86" t="s">
        <v>398</v>
      </c>
      <c r="C425" s="128">
        <v>7715.3770480000003</v>
      </c>
      <c r="D425" s="129">
        <v>4235.4759999999997</v>
      </c>
      <c r="E425" s="129">
        <v>4235.4759999999997</v>
      </c>
      <c r="F425" s="89">
        <f t="shared" si="202"/>
        <v>0.5489655234798837</v>
      </c>
      <c r="G425" s="89">
        <f t="shared" si="194"/>
        <v>0.5489655234798837</v>
      </c>
      <c r="H425" s="130"/>
      <c r="I425" s="92"/>
      <c r="J425" s="91"/>
      <c r="K425" s="91"/>
      <c r="L425" s="91"/>
      <c r="M425" s="92"/>
      <c r="N425" s="92"/>
      <c r="O425" s="92"/>
      <c r="P425" s="92"/>
      <c r="Q425" s="92"/>
      <c r="R425" s="92"/>
      <c r="S425" s="92"/>
      <c r="T425" s="92"/>
      <c r="U425" s="92"/>
      <c r="V425" s="92"/>
      <c r="W425" s="92"/>
      <c r="X425" s="92"/>
    </row>
    <row r="426" spans="1:24" s="93" customFormat="1" ht="59.25" customHeight="1">
      <c r="A426" s="127">
        <v>2</v>
      </c>
      <c r="B426" s="86" t="s">
        <v>399</v>
      </c>
      <c r="C426" s="128">
        <v>3050.4</v>
      </c>
      <c r="D426" s="129">
        <v>2478.9703790000003</v>
      </c>
      <c r="E426" s="129">
        <v>2478.9703790000003</v>
      </c>
      <c r="F426" s="89">
        <f t="shared" si="202"/>
        <v>0.81267059369263051</v>
      </c>
      <c r="G426" s="89">
        <f t="shared" si="194"/>
        <v>0.81267059369263051</v>
      </c>
      <c r="H426" s="130"/>
      <c r="I426" s="92"/>
      <c r="J426" s="91"/>
      <c r="K426" s="91"/>
      <c r="L426" s="91"/>
      <c r="M426" s="92"/>
      <c r="N426" s="92"/>
      <c r="O426" s="92"/>
      <c r="P426" s="92"/>
      <c r="Q426" s="92"/>
      <c r="R426" s="92"/>
      <c r="S426" s="92"/>
      <c r="T426" s="92"/>
      <c r="U426" s="92"/>
      <c r="V426" s="92"/>
      <c r="W426" s="92"/>
      <c r="X426" s="92"/>
    </row>
    <row r="427" spans="1:24" s="93" customFormat="1" ht="59.25" customHeight="1">
      <c r="A427" s="127">
        <v>3</v>
      </c>
      <c r="B427" s="86" t="s">
        <v>400</v>
      </c>
      <c r="C427" s="128">
        <v>5203.7</v>
      </c>
      <c r="D427" s="129">
        <v>2262.97685</v>
      </c>
      <c r="E427" s="129">
        <v>2262.97685</v>
      </c>
      <c r="F427" s="89">
        <f t="shared" si="202"/>
        <v>0.43487842304514096</v>
      </c>
      <c r="G427" s="89">
        <f t="shared" si="194"/>
        <v>0.43487842304514096</v>
      </c>
      <c r="H427" s="130"/>
      <c r="I427" s="92"/>
      <c r="J427" s="91"/>
      <c r="K427" s="91"/>
      <c r="L427" s="91"/>
      <c r="M427" s="92"/>
      <c r="N427" s="92"/>
      <c r="O427" s="92"/>
      <c r="P427" s="92"/>
      <c r="Q427" s="92"/>
      <c r="R427" s="92"/>
      <c r="S427" s="92"/>
      <c r="T427" s="92"/>
      <c r="U427" s="92"/>
      <c r="V427" s="92"/>
      <c r="W427" s="92"/>
      <c r="X427" s="92"/>
    </row>
    <row r="428" spans="1:24" s="93" customFormat="1" ht="59.25" customHeight="1">
      <c r="A428" s="127">
        <v>4</v>
      </c>
      <c r="B428" s="86" t="s">
        <v>401</v>
      </c>
      <c r="C428" s="128">
        <v>3839.85</v>
      </c>
      <c r="D428" s="129">
        <v>2058.0807249999998</v>
      </c>
      <c r="E428" s="129">
        <v>2058.0807249999998</v>
      </c>
      <c r="F428" s="89">
        <f t="shared" si="202"/>
        <v>0.53597945883302733</v>
      </c>
      <c r="G428" s="89">
        <f t="shared" si="194"/>
        <v>0.53597945883302733</v>
      </c>
      <c r="H428" s="130"/>
      <c r="I428" s="92"/>
      <c r="J428" s="91"/>
      <c r="K428" s="91"/>
      <c r="L428" s="91"/>
      <c r="M428" s="92"/>
      <c r="N428" s="92"/>
      <c r="O428" s="92"/>
      <c r="P428" s="92"/>
      <c r="Q428" s="92"/>
      <c r="R428" s="92"/>
      <c r="S428" s="92"/>
      <c r="T428" s="92"/>
      <c r="U428" s="92"/>
      <c r="V428" s="92"/>
      <c r="W428" s="92"/>
      <c r="X428" s="92"/>
    </row>
    <row r="429" spans="1:24" ht="42" customHeight="1">
      <c r="A429" s="13" t="s">
        <v>54</v>
      </c>
      <c r="B429" s="17" t="s">
        <v>402</v>
      </c>
      <c r="C429" s="109">
        <f>SUM(C430,C436,C441,C451,C454)</f>
        <v>1505000</v>
      </c>
      <c r="D429" s="109">
        <f>SUM(D430,D436,D441,D451,D454)</f>
        <v>1104869.3288190002</v>
      </c>
      <c r="E429" s="109">
        <f>SUM(E430,E436,E441,E451,E454)</f>
        <v>1102553.0150020001</v>
      </c>
      <c r="F429" s="8">
        <f t="shared" si="193"/>
        <v>0.73413244439800673</v>
      </c>
      <c r="G429" s="8">
        <f t="shared" si="194"/>
        <v>0.732593365449834</v>
      </c>
      <c r="H429" s="43"/>
      <c r="M429" s="20"/>
      <c r="N429" s="20"/>
      <c r="O429" s="20"/>
      <c r="P429" s="20"/>
      <c r="Q429" s="20"/>
      <c r="R429" s="20"/>
      <c r="S429" s="20"/>
      <c r="T429" s="20"/>
      <c r="U429" s="20"/>
      <c r="V429" s="20"/>
      <c r="W429" s="20"/>
      <c r="X429" s="20"/>
    </row>
    <row r="430" spans="1:24" ht="33" customHeight="1">
      <c r="A430" s="134" t="s">
        <v>42</v>
      </c>
      <c r="B430" s="14" t="s">
        <v>403</v>
      </c>
      <c r="C430" s="109">
        <f>SUM(C431,C433)</f>
        <v>323693</v>
      </c>
      <c r="D430" s="109">
        <f>SUM(D431,D433)</f>
        <v>315655.59736000001</v>
      </c>
      <c r="E430" s="109">
        <f>SUM(E431,E433)</f>
        <v>315655.59736000001</v>
      </c>
      <c r="F430" s="8">
        <f t="shared" si="193"/>
        <v>0.97516967422835843</v>
      </c>
      <c r="G430" s="8">
        <f t="shared" si="194"/>
        <v>0.97516967422835843</v>
      </c>
      <c r="H430" s="43"/>
      <c r="M430" s="20"/>
      <c r="N430" s="20"/>
      <c r="O430" s="20"/>
      <c r="P430" s="20"/>
      <c r="Q430" s="20"/>
      <c r="R430" s="20"/>
      <c r="S430" s="20"/>
      <c r="T430" s="20"/>
      <c r="U430" s="20"/>
      <c r="V430" s="20"/>
      <c r="W430" s="20"/>
      <c r="X430" s="20"/>
    </row>
    <row r="431" spans="1:24" s="66" customFormat="1" ht="33" customHeight="1">
      <c r="A431" s="45" t="s">
        <v>86</v>
      </c>
      <c r="B431" s="46" t="s">
        <v>374</v>
      </c>
      <c r="C431" s="101">
        <f>SUM(C432)</f>
        <v>168693</v>
      </c>
      <c r="D431" s="101">
        <f>SUM(D432)</f>
        <v>168693</v>
      </c>
      <c r="E431" s="101">
        <f>SUM(E432)</f>
        <v>168693</v>
      </c>
      <c r="F431" s="38">
        <f t="shared" si="193"/>
        <v>1</v>
      </c>
      <c r="G431" s="38">
        <f t="shared" si="194"/>
        <v>1</v>
      </c>
      <c r="H431" s="64"/>
      <c r="I431" s="65"/>
      <c r="J431" s="65"/>
      <c r="K431" s="65"/>
      <c r="L431" s="65"/>
      <c r="M431" s="20"/>
      <c r="N431" s="20"/>
      <c r="O431" s="20"/>
      <c r="P431" s="20"/>
      <c r="Q431" s="20"/>
      <c r="R431" s="20"/>
      <c r="S431" s="20"/>
      <c r="T431" s="20"/>
      <c r="U431" s="20"/>
      <c r="V431" s="20"/>
      <c r="W431" s="20"/>
      <c r="X431" s="20"/>
    </row>
    <row r="432" spans="1:24" ht="59.25" customHeight="1">
      <c r="A432" s="5" t="s">
        <v>404</v>
      </c>
      <c r="B432" s="43" t="s">
        <v>405</v>
      </c>
      <c r="C432" s="72">
        <v>168693</v>
      </c>
      <c r="D432" s="72">
        <v>168693</v>
      </c>
      <c r="E432" s="72">
        <v>168693</v>
      </c>
      <c r="F432" s="79">
        <f t="shared" si="193"/>
        <v>1</v>
      </c>
      <c r="G432" s="79">
        <f t="shared" si="194"/>
        <v>1</v>
      </c>
      <c r="H432" s="43"/>
      <c r="J432" s="1" t="s">
        <v>89</v>
      </c>
      <c r="K432" s="1" t="s">
        <v>17</v>
      </c>
      <c r="M432" s="20">
        <f>IF(K432="CT",C432,0)</f>
        <v>168693</v>
      </c>
      <c r="N432" s="20">
        <f>IF(L432="KCM",C432,0)</f>
        <v>0</v>
      </c>
      <c r="O432" s="20">
        <f>IF(K432="CT",D432,0)</f>
        <v>168693</v>
      </c>
      <c r="P432" s="20">
        <f>IF(L432="KCM",D432,0)</f>
        <v>0</v>
      </c>
      <c r="Q432" s="20">
        <f>IF(K432="CT",E432,0)</f>
        <v>168693</v>
      </c>
      <c r="R432" s="20">
        <f>IF(L432="KCM",E432,0)</f>
        <v>0</v>
      </c>
      <c r="S432" s="20" t="str">
        <f>IF(AND(K432="CT",G432=0%),"x"," ")</f>
        <v xml:space="preserve"> </v>
      </c>
      <c r="T432" s="20" t="str">
        <f>IF(AND(K432="CT",0%&lt;G432,G432&lt;30%),"x"," ")</f>
        <v xml:space="preserve"> </v>
      </c>
      <c r="U432" s="20">
        <f>IF(T432="x",C432,0)</f>
        <v>0</v>
      </c>
      <c r="V432" s="20" t="str">
        <f>IF(AND(K432="CT",30%&lt;G432,G432&lt;60%),"x"," ")</f>
        <v xml:space="preserve"> </v>
      </c>
      <c r="W432" s="20">
        <f>IF(V432="x",C432,0)</f>
        <v>0</v>
      </c>
      <c r="X432" s="20" t="str">
        <f>IF(AND(0%&lt;G432,G432&lt;40%),"x"," ")</f>
        <v xml:space="preserve"> </v>
      </c>
    </row>
    <row r="433" spans="1:24" s="66" customFormat="1" ht="33" customHeight="1">
      <c r="A433" s="45" t="s">
        <v>93</v>
      </c>
      <c r="B433" s="46" t="s">
        <v>406</v>
      </c>
      <c r="C433" s="101">
        <f>SUM(C434:C435)</f>
        <v>155000</v>
      </c>
      <c r="D433" s="101">
        <f>SUM(D434:D435)</f>
        <v>146962.59735999999</v>
      </c>
      <c r="E433" s="101">
        <f>SUM(E434:E435)</f>
        <v>146962.59735999999</v>
      </c>
      <c r="F433" s="38">
        <f t="shared" si="193"/>
        <v>0.94814578941935479</v>
      </c>
      <c r="G433" s="38">
        <f t="shared" si="194"/>
        <v>0.94814578941935479</v>
      </c>
      <c r="H433" s="64"/>
      <c r="I433" s="65"/>
      <c r="J433" s="65"/>
      <c r="K433" s="65"/>
      <c r="L433" s="65"/>
      <c r="M433" s="20"/>
      <c r="N433" s="20"/>
      <c r="O433" s="20"/>
      <c r="P433" s="20"/>
      <c r="Q433" s="20"/>
      <c r="R433" s="20"/>
      <c r="S433" s="20"/>
      <c r="T433" s="20"/>
      <c r="U433" s="20"/>
      <c r="V433" s="20"/>
      <c r="W433" s="20"/>
      <c r="X433" s="20"/>
    </row>
    <row r="434" spans="1:24" ht="47.25" customHeight="1">
      <c r="A434" s="5">
        <v>1</v>
      </c>
      <c r="B434" s="43" t="s">
        <v>407</v>
      </c>
      <c r="C434" s="57">
        <v>75000</v>
      </c>
      <c r="D434" s="58">
        <v>67156.592371999999</v>
      </c>
      <c r="E434" s="58">
        <v>67156.592371999999</v>
      </c>
      <c r="F434" s="25">
        <f t="shared" si="193"/>
        <v>0.89542123162666665</v>
      </c>
      <c r="G434" s="25">
        <f t="shared" si="194"/>
        <v>0.89542123162666665</v>
      </c>
      <c r="H434" s="43"/>
      <c r="J434" s="1" t="s">
        <v>89</v>
      </c>
      <c r="L434" s="1" t="s">
        <v>18</v>
      </c>
      <c r="M434" s="20">
        <f>IF(K434="CT",C434,0)</f>
        <v>0</v>
      </c>
      <c r="N434" s="20">
        <f>IF(L434="KCM",C434,0)</f>
        <v>75000</v>
      </c>
      <c r="O434" s="20">
        <f>IF(K434="CT",D434,0)</f>
        <v>0</v>
      </c>
      <c r="P434" s="20">
        <f>IF(L434="KCM",D434,0)</f>
        <v>67156.592371999999</v>
      </c>
      <c r="Q434" s="20">
        <f>IF(K434="CT",E434,0)</f>
        <v>0</v>
      </c>
      <c r="R434" s="20">
        <f>IF(L434="KCM",E434,0)</f>
        <v>67156.592371999999</v>
      </c>
      <c r="S434" s="20" t="str">
        <f>IF(AND(K434="CT",G434=0%),"x"," ")</f>
        <v xml:space="preserve"> </v>
      </c>
      <c r="T434" s="20" t="str">
        <f>IF(AND(K434="CT",0%&lt;G434,G434&lt;30%),"x"," ")</f>
        <v xml:space="preserve"> </v>
      </c>
      <c r="U434" s="20">
        <f>IF(T434="x",C434,0)</f>
        <v>0</v>
      </c>
      <c r="V434" s="20" t="str">
        <f>IF(AND(K434="CT",30%&lt;G434,G434&lt;60%),"x"," ")</f>
        <v xml:space="preserve"> </v>
      </c>
      <c r="W434" s="20">
        <f>IF(V434="x",C434,0)</f>
        <v>0</v>
      </c>
      <c r="X434" s="20" t="str">
        <f>IF(AND(0%&lt;G434,G434&lt;40%),"x"," ")</f>
        <v xml:space="preserve"> </v>
      </c>
    </row>
    <row r="435" spans="1:24" ht="45.75" customHeight="1">
      <c r="A435" s="5">
        <v>2</v>
      </c>
      <c r="B435" s="43" t="s">
        <v>408</v>
      </c>
      <c r="C435" s="57">
        <v>80000</v>
      </c>
      <c r="D435" s="58">
        <v>79806.004987999986</v>
      </c>
      <c r="E435" s="58">
        <v>79806.004987999986</v>
      </c>
      <c r="F435" s="25">
        <f t="shared" si="193"/>
        <v>0.99757506234999982</v>
      </c>
      <c r="G435" s="25">
        <f t="shared" si="194"/>
        <v>0.99757506234999982</v>
      </c>
      <c r="H435" s="43"/>
      <c r="J435" s="1" t="s">
        <v>89</v>
      </c>
      <c r="L435" s="1" t="s">
        <v>18</v>
      </c>
      <c r="M435" s="20">
        <f>IF(K435="CT",C435,0)</f>
        <v>0</v>
      </c>
      <c r="N435" s="20">
        <f>IF(L435="KCM",C435,0)</f>
        <v>80000</v>
      </c>
      <c r="O435" s="20">
        <f>IF(K435="CT",D435,0)</f>
        <v>0</v>
      </c>
      <c r="P435" s="20">
        <f>IF(L435="KCM",D435,0)</f>
        <v>79806.004987999986</v>
      </c>
      <c r="Q435" s="20">
        <f>IF(K435="CT",E435,0)</f>
        <v>0</v>
      </c>
      <c r="R435" s="20">
        <f>IF(L435="KCM",E435,0)</f>
        <v>79806.004987999986</v>
      </c>
      <c r="S435" s="20" t="str">
        <f>IF(AND(K435="CT",G435=0%),"x"," ")</f>
        <v xml:space="preserve"> </v>
      </c>
      <c r="T435" s="20" t="str">
        <f>IF(AND(K435="CT",0%&lt;G435,G435&lt;30%),"x"," ")</f>
        <v xml:space="preserve"> </v>
      </c>
      <c r="U435" s="20">
        <f>IF(T435="x",C435,0)</f>
        <v>0</v>
      </c>
      <c r="V435" s="20" t="str">
        <f>IF(AND(K435="CT",30%&lt;G435,G435&lt;60%),"x"," ")</f>
        <v xml:space="preserve"> </v>
      </c>
      <c r="W435" s="20">
        <f>IF(V435="x",C435,0)</f>
        <v>0</v>
      </c>
      <c r="X435" s="20" t="str">
        <f>IF(AND(0%&lt;G435,G435&lt;40%),"x"," ")</f>
        <v xml:space="preserve"> </v>
      </c>
    </row>
    <row r="436" spans="1:24" ht="33" customHeight="1">
      <c r="A436" s="134" t="s">
        <v>75</v>
      </c>
      <c r="B436" s="14" t="s">
        <v>409</v>
      </c>
      <c r="C436" s="109">
        <f>SUM(C437,C439)</f>
        <v>450000</v>
      </c>
      <c r="D436" s="109">
        <f>SUM(D437,D439)</f>
        <v>380083.71677000006</v>
      </c>
      <c r="E436" s="109">
        <f>SUM(E437,E439)</f>
        <v>380083.71677000006</v>
      </c>
      <c r="F436" s="8">
        <f t="shared" si="193"/>
        <v>0.84463048171111121</v>
      </c>
      <c r="G436" s="8">
        <f t="shared" si="194"/>
        <v>0.84463048171111121</v>
      </c>
      <c r="H436" s="43"/>
      <c r="M436" s="20"/>
      <c r="N436" s="20"/>
      <c r="O436" s="20"/>
      <c r="P436" s="20"/>
      <c r="Q436" s="20"/>
      <c r="R436" s="20"/>
      <c r="S436" s="20"/>
      <c r="T436" s="20"/>
      <c r="U436" s="20"/>
      <c r="V436" s="20"/>
      <c r="W436" s="20"/>
      <c r="X436" s="20"/>
    </row>
    <row r="437" spans="1:24" s="66" customFormat="1" ht="33" customHeight="1">
      <c r="A437" s="45" t="s">
        <v>86</v>
      </c>
      <c r="B437" s="46" t="s">
        <v>374</v>
      </c>
      <c r="C437" s="101">
        <f>SUM(C438)</f>
        <v>373635</v>
      </c>
      <c r="D437" s="101">
        <f>SUM(D438)</f>
        <v>348520.35709400004</v>
      </c>
      <c r="E437" s="101">
        <f>SUM(E438)</f>
        <v>348520.35709400004</v>
      </c>
      <c r="F437" s="38">
        <f t="shared" si="193"/>
        <v>0.93278294885115165</v>
      </c>
      <c r="G437" s="38">
        <f t="shared" si="194"/>
        <v>0.93278294885115165</v>
      </c>
      <c r="H437" s="64"/>
      <c r="I437" s="65"/>
      <c r="J437" s="65"/>
      <c r="K437" s="65"/>
      <c r="L437" s="65"/>
      <c r="M437" s="20"/>
      <c r="N437" s="20"/>
      <c r="O437" s="20"/>
      <c r="P437" s="20"/>
      <c r="Q437" s="20"/>
      <c r="R437" s="20"/>
      <c r="S437" s="20"/>
      <c r="T437" s="20"/>
      <c r="U437" s="20"/>
      <c r="V437" s="20"/>
      <c r="W437" s="20"/>
      <c r="X437" s="20"/>
    </row>
    <row r="438" spans="1:24" ht="46.5" customHeight="1">
      <c r="A438" s="5" t="s">
        <v>404</v>
      </c>
      <c r="B438" s="43" t="s">
        <v>410</v>
      </c>
      <c r="C438" s="72">
        <v>373635</v>
      </c>
      <c r="D438" s="58">
        <v>348520.35709400004</v>
      </c>
      <c r="E438" s="58">
        <v>348520.35709400004</v>
      </c>
      <c r="F438" s="79">
        <f t="shared" si="193"/>
        <v>0.93278294885115165</v>
      </c>
      <c r="G438" s="79">
        <f t="shared" si="194"/>
        <v>0.93278294885115165</v>
      </c>
      <c r="H438" s="43"/>
      <c r="J438" s="1" t="s">
        <v>89</v>
      </c>
      <c r="K438" s="1" t="s">
        <v>17</v>
      </c>
      <c r="M438" s="20">
        <f>IF(K438="CT",C438,0)</f>
        <v>373635</v>
      </c>
      <c r="N438" s="20">
        <f>IF(L438="KCM",C438,0)</f>
        <v>0</v>
      </c>
      <c r="O438" s="20">
        <f>IF(K438="CT",D438,0)</f>
        <v>348520.35709400004</v>
      </c>
      <c r="P438" s="20">
        <f>IF(L438="KCM",D438,0)</f>
        <v>0</v>
      </c>
      <c r="Q438" s="20">
        <f>IF(K438="CT",E438,0)</f>
        <v>348520.35709400004</v>
      </c>
      <c r="R438" s="20">
        <f>IF(L438="KCM",E438,0)</f>
        <v>0</v>
      </c>
      <c r="S438" s="20" t="str">
        <f>IF(AND(K438="CT",G438=0%),"x"," ")</f>
        <v xml:space="preserve"> </v>
      </c>
      <c r="T438" s="20" t="str">
        <f>IF(AND(K438="CT",0%&lt;G438,G438&lt;30%),"x"," ")</f>
        <v xml:space="preserve"> </v>
      </c>
      <c r="U438" s="20">
        <f>IF(T438="x",C438,0)</f>
        <v>0</v>
      </c>
      <c r="V438" s="20" t="str">
        <f>IF(AND(K438="CT",30%&lt;G438,G438&lt;60%),"x"," ")</f>
        <v xml:space="preserve"> </v>
      </c>
      <c r="W438" s="20">
        <f>IF(V438="x",C438,0)</f>
        <v>0</v>
      </c>
      <c r="X438" s="20" t="str">
        <f>IF(AND(0%&lt;G438,G438&lt;40%),"x"," ")</f>
        <v xml:space="preserve"> </v>
      </c>
    </row>
    <row r="439" spans="1:24" s="66" customFormat="1" ht="33" customHeight="1">
      <c r="A439" s="45" t="s">
        <v>93</v>
      </c>
      <c r="B439" s="46" t="s">
        <v>406</v>
      </c>
      <c r="C439" s="101">
        <f>SUM(C440)</f>
        <v>76365</v>
      </c>
      <c r="D439" s="101">
        <f>SUM(D440)</f>
        <v>31563.359676</v>
      </c>
      <c r="E439" s="101">
        <f>SUM(E440)</f>
        <v>31563.359676</v>
      </c>
      <c r="F439" s="38">
        <f t="shared" si="193"/>
        <v>0.41332232928697704</v>
      </c>
      <c r="G439" s="38">
        <f t="shared" si="194"/>
        <v>0.41332232928697704</v>
      </c>
      <c r="H439" s="64"/>
      <c r="I439" s="65"/>
      <c r="J439" s="65"/>
      <c r="K439" s="65"/>
      <c r="L439" s="65"/>
      <c r="M439" s="20"/>
      <c r="N439" s="20"/>
      <c r="O439" s="20"/>
      <c r="P439" s="20"/>
      <c r="Q439" s="20"/>
      <c r="R439" s="20"/>
      <c r="S439" s="20"/>
      <c r="T439" s="20"/>
      <c r="U439" s="20"/>
      <c r="V439" s="20"/>
      <c r="W439" s="20"/>
      <c r="X439" s="20"/>
    </row>
    <row r="440" spans="1:24" ht="69" customHeight="1">
      <c r="A440" s="5">
        <v>1</v>
      </c>
      <c r="B440" s="27" t="s">
        <v>375</v>
      </c>
      <c r="C440" s="23">
        <v>76365</v>
      </c>
      <c r="D440" s="23">
        <v>31563.359676</v>
      </c>
      <c r="E440" s="23">
        <v>31563.359676</v>
      </c>
      <c r="F440" s="25">
        <f t="shared" si="193"/>
        <v>0.41332232928697704</v>
      </c>
      <c r="G440" s="25">
        <f t="shared" si="194"/>
        <v>0.41332232928697704</v>
      </c>
      <c r="H440" s="22"/>
      <c r="I440" s="20"/>
      <c r="J440" s="20" t="s">
        <v>89</v>
      </c>
      <c r="K440" s="20"/>
      <c r="L440" s="20" t="s">
        <v>18</v>
      </c>
      <c r="M440" s="20">
        <f>IF(K440="CT",C440,0)</f>
        <v>0</v>
      </c>
      <c r="N440" s="20">
        <f>IF(L440="KCM",C440,0)</f>
        <v>76365</v>
      </c>
      <c r="O440" s="20">
        <f>IF(K440="CT",D440,0)</f>
        <v>0</v>
      </c>
      <c r="P440" s="20">
        <f>IF(L440="KCM",D440,0)</f>
        <v>31563.359676</v>
      </c>
      <c r="Q440" s="20">
        <f>IF(K440="CT",E440,0)</f>
        <v>0</v>
      </c>
      <c r="R440" s="20">
        <f>IF(L440="KCM",E440,0)</f>
        <v>31563.359676</v>
      </c>
      <c r="S440" s="20" t="str">
        <f>IF(AND(K440="CT",G440=0%),"x"," ")</f>
        <v xml:space="preserve"> </v>
      </c>
      <c r="T440" s="20" t="str">
        <f>IF(AND(K440="CT",0%&lt;G440,G440&lt;30%),"x"," ")</f>
        <v xml:space="preserve"> </v>
      </c>
      <c r="U440" s="20">
        <f>IF(T440="x",C440,0)</f>
        <v>0</v>
      </c>
      <c r="V440" s="20" t="str">
        <f>IF(AND(K440="CT",30%&lt;G440,G440&lt;60%),"x"," ")</f>
        <v xml:space="preserve"> </v>
      </c>
      <c r="W440" s="20">
        <f>IF(V440="x",C440,0)</f>
        <v>0</v>
      </c>
      <c r="X440" s="20" t="str">
        <f>IF(AND(0%&lt;G440,G440&lt;40%),"x"," ")</f>
        <v xml:space="preserve"> </v>
      </c>
    </row>
    <row r="441" spans="1:24" ht="33" customHeight="1">
      <c r="A441" s="134" t="s">
        <v>78</v>
      </c>
      <c r="B441" s="14" t="s">
        <v>411</v>
      </c>
      <c r="C441" s="109">
        <f>SUM(C442)</f>
        <v>578307</v>
      </c>
      <c r="D441" s="109">
        <f>SUM(D442)</f>
        <v>263997.11044700001</v>
      </c>
      <c r="E441" s="109">
        <f>SUM(E442)</f>
        <v>261680.79663</v>
      </c>
      <c r="F441" s="8">
        <f t="shared" si="193"/>
        <v>0.45649993938686545</v>
      </c>
      <c r="G441" s="8">
        <f t="shared" si="194"/>
        <v>0.45249460343727466</v>
      </c>
      <c r="H441" s="43"/>
      <c r="M441" s="20"/>
      <c r="N441" s="20"/>
      <c r="O441" s="20"/>
      <c r="P441" s="20"/>
      <c r="Q441" s="20"/>
      <c r="R441" s="20"/>
      <c r="S441" s="20"/>
      <c r="T441" s="20"/>
      <c r="U441" s="20"/>
      <c r="V441" s="20"/>
      <c r="W441" s="20"/>
      <c r="X441" s="20"/>
    </row>
    <row r="442" spans="1:24" s="66" customFormat="1" ht="33" customHeight="1">
      <c r="A442" s="45" t="s">
        <v>86</v>
      </c>
      <c r="B442" s="46" t="s">
        <v>374</v>
      </c>
      <c r="C442" s="101">
        <f>SUM(C443:C450)</f>
        <v>578307</v>
      </c>
      <c r="D442" s="101">
        <f>SUM(D443:D450)</f>
        <v>263997.11044700001</v>
      </c>
      <c r="E442" s="101">
        <f>SUM(E443:E450)</f>
        <v>261680.79663</v>
      </c>
      <c r="F442" s="38">
        <f t="shared" si="193"/>
        <v>0.45649993938686545</v>
      </c>
      <c r="G442" s="38">
        <f t="shared" si="194"/>
        <v>0.45249460343727466</v>
      </c>
      <c r="H442" s="64"/>
      <c r="I442" s="65"/>
      <c r="J442" s="65"/>
      <c r="K442" s="65"/>
      <c r="L442" s="65"/>
      <c r="M442" s="20"/>
      <c r="N442" s="20"/>
      <c r="O442" s="20"/>
      <c r="P442" s="20"/>
      <c r="Q442" s="20"/>
      <c r="R442" s="20"/>
      <c r="S442" s="20"/>
      <c r="T442" s="20"/>
      <c r="U442" s="20"/>
      <c r="V442" s="20"/>
      <c r="W442" s="20"/>
      <c r="X442" s="20"/>
    </row>
    <row r="443" spans="1:24" ht="43.5" customHeight="1">
      <c r="A443" s="5" t="s">
        <v>404</v>
      </c>
      <c r="B443" s="43" t="s">
        <v>412</v>
      </c>
      <c r="C443" s="72">
        <v>210000</v>
      </c>
      <c r="D443" s="58">
        <v>114423.72664399999</v>
      </c>
      <c r="E443" s="58">
        <v>114423.72664399999</v>
      </c>
      <c r="F443" s="25">
        <f t="shared" si="193"/>
        <v>0.54487488878095236</v>
      </c>
      <c r="G443" s="25">
        <f t="shared" si="194"/>
        <v>0.54487488878095236</v>
      </c>
      <c r="H443" s="43"/>
      <c r="J443" s="1" t="s">
        <v>96</v>
      </c>
      <c r="K443" s="1" t="s">
        <v>17</v>
      </c>
      <c r="M443" s="20">
        <f t="shared" ref="M443:M450" si="218">IF(K443="CT",C443,0)</f>
        <v>210000</v>
      </c>
      <c r="N443" s="20">
        <f t="shared" ref="N443:N450" si="219">IF(L443="KCM",C443,0)</f>
        <v>0</v>
      </c>
      <c r="O443" s="20">
        <f t="shared" ref="O443:O450" si="220">IF(K443="CT",D443,0)</f>
        <v>114423.72664399999</v>
      </c>
      <c r="P443" s="20">
        <f t="shared" ref="P443:P450" si="221">IF(L443="KCM",D443,0)</f>
        <v>0</v>
      </c>
      <c r="Q443" s="20">
        <f t="shared" ref="Q443:Q450" si="222">IF(K443="CT",E443,0)</f>
        <v>114423.72664399999</v>
      </c>
      <c r="R443" s="20">
        <f t="shared" ref="R443:R450" si="223">IF(L443="KCM",E443,0)</f>
        <v>0</v>
      </c>
      <c r="S443" s="20" t="str">
        <f t="shared" ref="S443:S450" si="224">IF(AND(K443="CT",G443=0%),"x"," ")</f>
        <v xml:space="preserve"> </v>
      </c>
      <c r="T443" s="20" t="str">
        <f t="shared" ref="T443:T450" si="225">IF(AND(K443="CT",0%&lt;G443,G443&lt;30%),"x"," ")</f>
        <v xml:space="preserve"> </v>
      </c>
      <c r="U443" s="20">
        <f t="shared" ref="U443:U450" si="226">IF(T443="x",C443,0)</f>
        <v>0</v>
      </c>
      <c r="V443" s="20" t="str">
        <f>IF(AND(K443="CT",30%&lt;G443,G443&lt;60%),"x"," ")</f>
        <v>x</v>
      </c>
      <c r="W443" s="20">
        <f t="shared" ref="W443:W450" si="227">IF(V443="x",C443,0)</f>
        <v>210000</v>
      </c>
      <c r="X443" s="20" t="str">
        <f t="shared" ref="X443:X450" si="228">IF(AND(0%&lt;G443,G443&lt;40%),"x"," ")</f>
        <v xml:space="preserve"> </v>
      </c>
    </row>
    <row r="444" spans="1:24" ht="48.75" customHeight="1">
      <c r="A444" s="5">
        <f t="shared" ref="A444:A450" si="229">+A443+1</f>
        <v>2</v>
      </c>
      <c r="B444" s="43" t="s">
        <v>413</v>
      </c>
      <c r="C444" s="72">
        <v>71400</v>
      </c>
      <c r="D444" s="58">
        <v>57632.370736999997</v>
      </c>
      <c r="E444" s="58">
        <v>57632.370736999997</v>
      </c>
      <c r="F444" s="25">
        <f t="shared" si="193"/>
        <v>0.80717606074229686</v>
      </c>
      <c r="G444" s="25">
        <f t="shared" si="194"/>
        <v>0.80717606074229686</v>
      </c>
      <c r="H444" s="43"/>
      <c r="J444" s="1" t="s">
        <v>96</v>
      </c>
      <c r="K444" s="1" t="s">
        <v>17</v>
      </c>
      <c r="M444" s="20">
        <f t="shared" si="218"/>
        <v>71400</v>
      </c>
      <c r="N444" s="20">
        <f t="shared" si="219"/>
        <v>0</v>
      </c>
      <c r="O444" s="20">
        <f t="shared" si="220"/>
        <v>57632.370736999997</v>
      </c>
      <c r="P444" s="20">
        <f t="shared" si="221"/>
        <v>0</v>
      </c>
      <c r="Q444" s="20">
        <f t="shared" si="222"/>
        <v>57632.370736999997</v>
      </c>
      <c r="R444" s="20">
        <f t="shared" si="223"/>
        <v>0</v>
      </c>
      <c r="S444" s="20" t="str">
        <f t="shared" si="224"/>
        <v xml:space="preserve"> </v>
      </c>
      <c r="T444" s="20" t="str">
        <f t="shared" si="225"/>
        <v xml:space="preserve"> </v>
      </c>
      <c r="U444" s="20">
        <f t="shared" si="226"/>
        <v>0</v>
      </c>
      <c r="V444" s="20" t="str">
        <f t="shared" ref="V444:V450" si="230">IF(AND(K444="CT",30%&lt;G444,G444&lt;60%),"x"," ")</f>
        <v xml:space="preserve"> </v>
      </c>
      <c r="W444" s="20">
        <f t="shared" si="227"/>
        <v>0</v>
      </c>
      <c r="X444" s="20" t="str">
        <f t="shared" si="228"/>
        <v xml:space="preserve"> </v>
      </c>
    </row>
    <row r="445" spans="1:24" ht="73.5" customHeight="1">
      <c r="A445" s="5">
        <f t="shared" si="229"/>
        <v>3</v>
      </c>
      <c r="B445" s="43" t="s">
        <v>414</v>
      </c>
      <c r="C445" s="72">
        <v>55000</v>
      </c>
      <c r="D445" s="58">
        <v>10801.432398000001</v>
      </c>
      <c r="E445" s="58">
        <v>10801.432398000001</v>
      </c>
      <c r="F445" s="25">
        <f t="shared" si="193"/>
        <v>0.19638967996363638</v>
      </c>
      <c r="G445" s="25">
        <f t="shared" si="194"/>
        <v>0.19638967996363638</v>
      </c>
      <c r="H445" s="43"/>
      <c r="J445" s="1" t="s">
        <v>96</v>
      </c>
      <c r="K445" s="1" t="s">
        <v>17</v>
      </c>
      <c r="M445" s="20">
        <f t="shared" si="218"/>
        <v>55000</v>
      </c>
      <c r="N445" s="20">
        <f t="shared" si="219"/>
        <v>0</v>
      </c>
      <c r="O445" s="20">
        <f t="shared" si="220"/>
        <v>10801.432398000001</v>
      </c>
      <c r="P445" s="20">
        <f t="shared" si="221"/>
        <v>0</v>
      </c>
      <c r="Q445" s="20">
        <f t="shared" si="222"/>
        <v>10801.432398000001</v>
      </c>
      <c r="R445" s="20">
        <f t="shared" si="223"/>
        <v>0</v>
      </c>
      <c r="S445" s="20" t="str">
        <f t="shared" si="224"/>
        <v xml:space="preserve"> </v>
      </c>
      <c r="T445" s="20" t="str">
        <f t="shared" si="225"/>
        <v>x</v>
      </c>
      <c r="U445" s="20">
        <f t="shared" si="226"/>
        <v>55000</v>
      </c>
      <c r="V445" s="20" t="str">
        <f t="shared" si="230"/>
        <v xml:space="preserve"> </v>
      </c>
      <c r="W445" s="20">
        <f t="shared" si="227"/>
        <v>0</v>
      </c>
      <c r="X445" s="20" t="str">
        <f t="shared" si="228"/>
        <v>x</v>
      </c>
    </row>
    <row r="446" spans="1:24" ht="50.25" customHeight="1">
      <c r="A446" s="5">
        <f t="shared" si="229"/>
        <v>4</v>
      </c>
      <c r="B446" s="43" t="s">
        <v>415</v>
      </c>
      <c r="C446" s="72">
        <v>51007</v>
      </c>
      <c r="D446" s="57">
        <v>16794.628380999999</v>
      </c>
      <c r="E446" s="58">
        <v>16794.628380999999</v>
      </c>
      <c r="F446" s="25">
        <f t="shared" si="193"/>
        <v>0.32926124612308111</v>
      </c>
      <c r="G446" s="25">
        <f t="shared" si="194"/>
        <v>0.32926124612308111</v>
      </c>
      <c r="H446" s="43"/>
      <c r="J446" s="1" t="s">
        <v>96</v>
      </c>
      <c r="K446" s="1" t="s">
        <v>17</v>
      </c>
      <c r="M446" s="20">
        <f t="shared" si="218"/>
        <v>51007</v>
      </c>
      <c r="N446" s="20">
        <f t="shared" si="219"/>
        <v>0</v>
      </c>
      <c r="O446" s="20">
        <f t="shared" si="220"/>
        <v>16794.628380999999</v>
      </c>
      <c r="P446" s="20">
        <f t="shared" si="221"/>
        <v>0</v>
      </c>
      <c r="Q446" s="20">
        <f t="shared" si="222"/>
        <v>16794.628380999999</v>
      </c>
      <c r="R446" s="20">
        <f t="shared" si="223"/>
        <v>0</v>
      </c>
      <c r="S446" s="20" t="str">
        <f t="shared" si="224"/>
        <v xml:space="preserve"> </v>
      </c>
      <c r="T446" s="20" t="str">
        <f t="shared" si="225"/>
        <v xml:space="preserve"> </v>
      </c>
      <c r="U446" s="20">
        <f t="shared" si="226"/>
        <v>0</v>
      </c>
      <c r="V446" s="20" t="str">
        <f t="shared" si="230"/>
        <v>x</v>
      </c>
      <c r="W446" s="20">
        <f t="shared" si="227"/>
        <v>51007</v>
      </c>
      <c r="X446" s="20" t="str">
        <f t="shared" si="228"/>
        <v>x</v>
      </c>
    </row>
    <row r="447" spans="1:24" ht="59.25" customHeight="1">
      <c r="A447" s="5">
        <f t="shared" si="229"/>
        <v>5</v>
      </c>
      <c r="B447" s="43" t="s">
        <v>416</v>
      </c>
      <c r="C447" s="72">
        <v>40000</v>
      </c>
      <c r="D447" s="58">
        <v>40000</v>
      </c>
      <c r="E447" s="58">
        <v>40000</v>
      </c>
      <c r="F447" s="25">
        <f t="shared" si="193"/>
        <v>1</v>
      </c>
      <c r="G447" s="25">
        <f t="shared" si="194"/>
        <v>1</v>
      </c>
      <c r="H447" s="43"/>
      <c r="J447" s="1" t="s">
        <v>96</v>
      </c>
      <c r="K447" s="1" t="s">
        <v>17</v>
      </c>
      <c r="M447" s="20">
        <f t="shared" si="218"/>
        <v>40000</v>
      </c>
      <c r="N447" s="20">
        <f t="shared" si="219"/>
        <v>0</v>
      </c>
      <c r="O447" s="20">
        <f t="shared" si="220"/>
        <v>40000</v>
      </c>
      <c r="P447" s="20">
        <f t="shared" si="221"/>
        <v>0</v>
      </c>
      <c r="Q447" s="20">
        <f t="shared" si="222"/>
        <v>40000</v>
      </c>
      <c r="R447" s="20">
        <f t="shared" si="223"/>
        <v>0</v>
      </c>
      <c r="S447" s="20" t="str">
        <f t="shared" si="224"/>
        <v xml:space="preserve"> </v>
      </c>
      <c r="T447" s="20" t="str">
        <f t="shared" si="225"/>
        <v xml:space="preserve"> </v>
      </c>
      <c r="U447" s="20">
        <f t="shared" si="226"/>
        <v>0</v>
      </c>
      <c r="V447" s="20" t="str">
        <f t="shared" si="230"/>
        <v xml:space="preserve"> </v>
      </c>
      <c r="W447" s="20">
        <f t="shared" si="227"/>
        <v>0</v>
      </c>
      <c r="X447" s="20" t="str">
        <f t="shared" si="228"/>
        <v xml:space="preserve"> </v>
      </c>
    </row>
    <row r="448" spans="1:24" ht="59.25" customHeight="1">
      <c r="A448" s="5">
        <f t="shared" si="229"/>
        <v>6</v>
      </c>
      <c r="B448" s="43" t="s">
        <v>417</v>
      </c>
      <c r="C448" s="72">
        <v>12900</v>
      </c>
      <c r="D448" s="57">
        <v>4637</v>
      </c>
      <c r="E448" s="58">
        <v>2793.3840469999996</v>
      </c>
      <c r="F448" s="25">
        <f t="shared" si="193"/>
        <v>0.35945736434108527</v>
      </c>
      <c r="G448" s="25">
        <f t="shared" si="194"/>
        <v>0.21654139899224803</v>
      </c>
      <c r="H448" s="43"/>
      <c r="J448" s="1" t="s">
        <v>96</v>
      </c>
      <c r="K448" s="1" t="s">
        <v>17</v>
      </c>
      <c r="M448" s="20">
        <f t="shared" si="218"/>
        <v>12900</v>
      </c>
      <c r="N448" s="20">
        <f t="shared" si="219"/>
        <v>0</v>
      </c>
      <c r="O448" s="20">
        <f t="shared" si="220"/>
        <v>4637</v>
      </c>
      <c r="P448" s="20">
        <f t="shared" si="221"/>
        <v>0</v>
      </c>
      <c r="Q448" s="20">
        <f t="shared" si="222"/>
        <v>2793.3840469999996</v>
      </c>
      <c r="R448" s="20">
        <f t="shared" si="223"/>
        <v>0</v>
      </c>
      <c r="S448" s="20" t="str">
        <f t="shared" si="224"/>
        <v xml:space="preserve"> </v>
      </c>
      <c r="T448" s="20" t="str">
        <f t="shared" si="225"/>
        <v>x</v>
      </c>
      <c r="U448" s="20">
        <f t="shared" si="226"/>
        <v>12900</v>
      </c>
      <c r="V448" s="20" t="str">
        <f t="shared" si="230"/>
        <v xml:space="preserve"> </v>
      </c>
      <c r="W448" s="20">
        <f t="shared" si="227"/>
        <v>0</v>
      </c>
      <c r="X448" s="20" t="str">
        <f t="shared" si="228"/>
        <v>x</v>
      </c>
    </row>
    <row r="449" spans="1:24" ht="75.75" customHeight="1">
      <c r="A449" s="5">
        <f t="shared" si="229"/>
        <v>7</v>
      </c>
      <c r="B449" s="43" t="s">
        <v>418</v>
      </c>
      <c r="C449" s="72">
        <v>38000</v>
      </c>
      <c r="D449" s="57">
        <v>15543.952286999998</v>
      </c>
      <c r="E449" s="58">
        <v>15543.952287000002</v>
      </c>
      <c r="F449" s="25">
        <f t="shared" si="193"/>
        <v>0.40905137597368418</v>
      </c>
      <c r="G449" s="25">
        <f t="shared" si="194"/>
        <v>0.40905137597368424</v>
      </c>
      <c r="H449" s="43"/>
      <c r="J449" s="1" t="s">
        <v>96</v>
      </c>
      <c r="K449" s="1" t="s">
        <v>17</v>
      </c>
      <c r="M449" s="20">
        <f t="shared" si="218"/>
        <v>38000</v>
      </c>
      <c r="N449" s="20">
        <f t="shared" si="219"/>
        <v>0</v>
      </c>
      <c r="O449" s="20">
        <f t="shared" si="220"/>
        <v>15543.952286999998</v>
      </c>
      <c r="P449" s="20">
        <f t="shared" si="221"/>
        <v>0</v>
      </c>
      <c r="Q449" s="20">
        <f t="shared" si="222"/>
        <v>15543.952287000002</v>
      </c>
      <c r="R449" s="20">
        <f t="shared" si="223"/>
        <v>0</v>
      </c>
      <c r="S449" s="20" t="str">
        <f t="shared" si="224"/>
        <v xml:space="preserve"> </v>
      </c>
      <c r="T449" s="20" t="str">
        <f t="shared" si="225"/>
        <v xml:space="preserve"> </v>
      </c>
      <c r="U449" s="20">
        <f t="shared" si="226"/>
        <v>0</v>
      </c>
      <c r="V449" s="20" t="str">
        <f t="shared" si="230"/>
        <v>x</v>
      </c>
      <c r="W449" s="20">
        <f t="shared" si="227"/>
        <v>38000</v>
      </c>
      <c r="X449" s="20" t="str">
        <f t="shared" si="228"/>
        <v xml:space="preserve"> </v>
      </c>
    </row>
    <row r="450" spans="1:24" ht="59.25" customHeight="1">
      <c r="A450" s="5">
        <f t="shared" si="229"/>
        <v>8</v>
      </c>
      <c r="B450" s="43" t="s">
        <v>419</v>
      </c>
      <c r="C450" s="72">
        <v>100000</v>
      </c>
      <c r="D450" s="57">
        <v>4164</v>
      </c>
      <c r="E450" s="58">
        <v>3691.3021359999998</v>
      </c>
      <c r="F450" s="25">
        <f t="shared" si="193"/>
        <v>4.1640000000000003E-2</v>
      </c>
      <c r="G450" s="25">
        <f t="shared" si="194"/>
        <v>3.6913021359999999E-2</v>
      </c>
      <c r="H450" s="43"/>
      <c r="J450" s="1" t="s">
        <v>96</v>
      </c>
      <c r="K450" s="1" t="s">
        <v>17</v>
      </c>
      <c r="M450" s="20">
        <f t="shared" si="218"/>
        <v>100000</v>
      </c>
      <c r="N450" s="20">
        <f t="shared" si="219"/>
        <v>0</v>
      </c>
      <c r="O450" s="20">
        <f t="shared" si="220"/>
        <v>4164</v>
      </c>
      <c r="P450" s="20">
        <f t="shared" si="221"/>
        <v>0</v>
      </c>
      <c r="Q450" s="20">
        <f t="shared" si="222"/>
        <v>3691.3021359999998</v>
      </c>
      <c r="R450" s="20">
        <f t="shared" si="223"/>
        <v>0</v>
      </c>
      <c r="S450" s="20" t="str">
        <f t="shared" si="224"/>
        <v xml:space="preserve"> </v>
      </c>
      <c r="T450" s="20" t="str">
        <f t="shared" si="225"/>
        <v>x</v>
      </c>
      <c r="U450" s="20">
        <f t="shared" si="226"/>
        <v>100000</v>
      </c>
      <c r="V450" s="20" t="str">
        <f t="shared" si="230"/>
        <v xml:space="preserve"> </v>
      </c>
      <c r="W450" s="20">
        <f t="shared" si="227"/>
        <v>0</v>
      </c>
      <c r="X450" s="20" t="str">
        <f t="shared" si="228"/>
        <v>x</v>
      </c>
    </row>
    <row r="451" spans="1:24" ht="33" customHeight="1">
      <c r="A451" s="134" t="s">
        <v>82</v>
      </c>
      <c r="B451" s="14" t="s">
        <v>420</v>
      </c>
      <c r="C451" s="109">
        <f t="shared" ref="C451:E452" si="231">SUM(C452)</f>
        <v>109000</v>
      </c>
      <c r="D451" s="109">
        <f t="shared" si="231"/>
        <v>107794.35528700001</v>
      </c>
      <c r="E451" s="109">
        <f t="shared" si="231"/>
        <v>107794.35528700001</v>
      </c>
      <c r="F451" s="8">
        <f t="shared" si="193"/>
        <v>0.98893903933027538</v>
      </c>
      <c r="G451" s="8">
        <f t="shared" si="194"/>
        <v>0.98893903933027538</v>
      </c>
      <c r="H451" s="43"/>
      <c r="M451" s="20"/>
      <c r="N451" s="20"/>
      <c r="O451" s="20"/>
      <c r="P451" s="20"/>
      <c r="Q451" s="20"/>
      <c r="R451" s="20"/>
      <c r="S451" s="20"/>
      <c r="T451" s="20"/>
      <c r="U451" s="20"/>
      <c r="V451" s="20"/>
      <c r="W451" s="20"/>
      <c r="X451" s="20"/>
    </row>
    <row r="452" spans="1:24" s="66" customFormat="1" ht="33" customHeight="1">
      <c r="A452" s="45" t="s">
        <v>86</v>
      </c>
      <c r="B452" s="46" t="s">
        <v>374</v>
      </c>
      <c r="C452" s="101">
        <f t="shared" si="231"/>
        <v>109000</v>
      </c>
      <c r="D452" s="101">
        <f t="shared" si="231"/>
        <v>107794.35528700001</v>
      </c>
      <c r="E452" s="101">
        <f t="shared" si="231"/>
        <v>107794.35528700001</v>
      </c>
      <c r="F452" s="38">
        <f t="shared" si="193"/>
        <v>0.98893903933027538</v>
      </c>
      <c r="G452" s="38">
        <f t="shared" si="194"/>
        <v>0.98893903933027538</v>
      </c>
      <c r="H452" s="64"/>
      <c r="I452" s="65"/>
      <c r="J452" s="65"/>
      <c r="K452" s="65"/>
      <c r="L452" s="65"/>
      <c r="M452" s="20"/>
      <c r="N452" s="20"/>
      <c r="O452" s="20"/>
      <c r="P452" s="20"/>
      <c r="Q452" s="20"/>
      <c r="R452" s="20"/>
      <c r="S452" s="20"/>
      <c r="T452" s="20"/>
      <c r="U452" s="20"/>
      <c r="V452" s="20"/>
      <c r="W452" s="20"/>
      <c r="X452" s="20"/>
    </row>
    <row r="453" spans="1:24" ht="45.75" customHeight="1">
      <c r="A453" s="5" t="s">
        <v>404</v>
      </c>
      <c r="B453" s="43" t="s">
        <v>421</v>
      </c>
      <c r="C453" s="72">
        <v>109000</v>
      </c>
      <c r="D453" s="57">
        <v>107794.35528700001</v>
      </c>
      <c r="E453" s="57">
        <v>107794.35528700001</v>
      </c>
      <c r="F453" s="25">
        <f t="shared" si="193"/>
        <v>0.98893903933027538</v>
      </c>
      <c r="G453" s="25">
        <f t="shared" si="194"/>
        <v>0.98893903933027538</v>
      </c>
      <c r="H453" s="43"/>
      <c r="J453" s="1" t="s">
        <v>194</v>
      </c>
      <c r="K453" s="1" t="s">
        <v>17</v>
      </c>
      <c r="M453" s="20">
        <f>IF(K453="CT",C453,0)</f>
        <v>109000</v>
      </c>
      <c r="N453" s="20">
        <f>IF(L453="KCM",C453,0)</f>
        <v>0</v>
      </c>
      <c r="O453" s="20">
        <f>IF(K453="CT",D453,0)</f>
        <v>107794.35528700001</v>
      </c>
      <c r="P453" s="20">
        <f>IF(L453="KCM",D453,0)</f>
        <v>0</v>
      </c>
      <c r="Q453" s="20">
        <f>IF(K453="CT",E453,0)</f>
        <v>107794.35528700001</v>
      </c>
      <c r="R453" s="20">
        <f>IF(L453="KCM",E453,0)</f>
        <v>0</v>
      </c>
      <c r="S453" s="20" t="str">
        <f>IF(AND(K453="CT",G453=0%),"x"," ")</f>
        <v xml:space="preserve"> </v>
      </c>
      <c r="T453" s="20" t="str">
        <f>IF(AND(K453="CT",0%&lt;G453,G453&lt;30%),"x"," ")</f>
        <v xml:space="preserve"> </v>
      </c>
      <c r="U453" s="20">
        <f>IF(T453="x",C453,0)</f>
        <v>0</v>
      </c>
      <c r="V453" s="20" t="str">
        <f t="shared" ref="V453" si="232">IF(AND(K453="CT",30%&lt;G453,G453&lt;60%),"x"," ")</f>
        <v xml:space="preserve"> </v>
      </c>
      <c r="W453" s="20">
        <f>IF(V453="x",C453,0)</f>
        <v>0</v>
      </c>
      <c r="X453" s="20" t="str">
        <f>IF(AND(0%&lt;G453,G453&lt;40%),"x"," ")</f>
        <v xml:space="preserve"> </v>
      </c>
    </row>
    <row r="454" spans="1:24" ht="33" customHeight="1">
      <c r="A454" s="134" t="s">
        <v>230</v>
      </c>
      <c r="B454" s="14" t="s">
        <v>422</v>
      </c>
      <c r="C454" s="109">
        <f t="shared" ref="C454:E455" si="233">SUM(C455)</f>
        <v>44000</v>
      </c>
      <c r="D454" s="109">
        <f t="shared" si="233"/>
        <v>37338.548955000006</v>
      </c>
      <c r="E454" s="109">
        <f t="shared" si="233"/>
        <v>37338.548955000006</v>
      </c>
      <c r="F454" s="8">
        <f t="shared" si="193"/>
        <v>0.84860338534090918</v>
      </c>
      <c r="G454" s="8">
        <f t="shared" si="194"/>
        <v>0.84860338534090918</v>
      </c>
      <c r="H454" s="43"/>
      <c r="M454" s="20"/>
      <c r="N454" s="20"/>
      <c r="O454" s="20"/>
      <c r="P454" s="20"/>
      <c r="Q454" s="20"/>
      <c r="R454" s="20"/>
      <c r="S454" s="20"/>
      <c r="T454" s="20"/>
      <c r="U454" s="20"/>
      <c r="V454" s="20"/>
      <c r="W454" s="20"/>
      <c r="X454" s="20"/>
    </row>
    <row r="455" spans="1:24" s="66" customFormat="1" ht="33" customHeight="1">
      <c r="A455" s="45" t="s">
        <v>86</v>
      </c>
      <c r="B455" s="46" t="s">
        <v>374</v>
      </c>
      <c r="C455" s="101">
        <f t="shared" si="233"/>
        <v>44000</v>
      </c>
      <c r="D455" s="101">
        <f t="shared" si="233"/>
        <v>37338.548955000006</v>
      </c>
      <c r="E455" s="101">
        <f t="shared" si="233"/>
        <v>37338.548955000006</v>
      </c>
      <c r="F455" s="38">
        <f t="shared" si="193"/>
        <v>0.84860338534090918</v>
      </c>
      <c r="G455" s="38">
        <f t="shared" si="194"/>
        <v>0.84860338534090918</v>
      </c>
      <c r="H455" s="64"/>
      <c r="I455" s="65"/>
      <c r="J455" s="65"/>
      <c r="K455" s="65"/>
      <c r="L455" s="65"/>
      <c r="M455" s="20"/>
      <c r="N455" s="20"/>
      <c r="O455" s="20"/>
      <c r="P455" s="20"/>
      <c r="Q455" s="20"/>
      <c r="R455" s="20"/>
      <c r="S455" s="20"/>
      <c r="T455" s="20"/>
      <c r="U455" s="20"/>
      <c r="V455" s="20"/>
      <c r="W455" s="20"/>
      <c r="X455" s="20"/>
    </row>
    <row r="456" spans="1:24" ht="45.75" customHeight="1">
      <c r="A456" s="5" t="s">
        <v>404</v>
      </c>
      <c r="B456" s="43" t="s">
        <v>423</v>
      </c>
      <c r="C456" s="72">
        <v>44000</v>
      </c>
      <c r="D456" s="57">
        <v>37338.548955000006</v>
      </c>
      <c r="E456" s="57">
        <v>37338.548955000006</v>
      </c>
      <c r="F456" s="25">
        <f t="shared" si="193"/>
        <v>0.84860338534090918</v>
      </c>
      <c r="G456" s="25">
        <f t="shared" si="194"/>
        <v>0.84860338534090918</v>
      </c>
      <c r="H456" s="43"/>
      <c r="J456" s="1" t="s">
        <v>134</v>
      </c>
      <c r="K456" s="1" t="s">
        <v>17</v>
      </c>
      <c r="M456" s="20">
        <f>IF(K456="CT",C456,0)</f>
        <v>44000</v>
      </c>
      <c r="N456" s="20">
        <f>IF(L456="KCM",C456,0)</f>
        <v>0</v>
      </c>
      <c r="O456" s="20">
        <f>IF(K456="CT",D456,0)</f>
        <v>37338.548955000006</v>
      </c>
      <c r="P456" s="20">
        <f>IF(L456="KCM",D456,0)</f>
        <v>0</v>
      </c>
      <c r="Q456" s="20">
        <f>IF(K456="CT",E456,0)</f>
        <v>37338.548955000006</v>
      </c>
      <c r="R456" s="20">
        <f>IF(L456="KCM",E456,0)</f>
        <v>0</v>
      </c>
      <c r="S456" s="20" t="str">
        <f>IF(AND(K456="CT",G456=0%),"x"," ")</f>
        <v xml:space="preserve"> </v>
      </c>
      <c r="T456" s="20" t="str">
        <f>IF(AND(K456="CT",0%&lt;G456,G456&lt;30%),"x"," ")</f>
        <v xml:space="preserve"> </v>
      </c>
      <c r="U456" s="20">
        <f>IF(T456="x",C456,0)</f>
        <v>0</v>
      </c>
      <c r="V456" s="20" t="str">
        <f t="shared" ref="V456" si="234">IF(AND(K456="CT",30%&lt;G456,G456&lt;60%),"x"," ")</f>
        <v xml:space="preserve"> </v>
      </c>
      <c r="W456" s="20">
        <f>IF(V456="x",C456,0)</f>
        <v>0</v>
      </c>
      <c r="X456" s="20" t="str">
        <f>IF(AND(0%&lt;G456,G456&lt;40%),"x"," ")</f>
        <v xml:space="preserve"> </v>
      </c>
    </row>
    <row r="457" spans="1:24" ht="42" customHeight="1">
      <c r="A457" s="13" t="s">
        <v>56</v>
      </c>
      <c r="B457" s="17" t="s">
        <v>57</v>
      </c>
      <c r="C457" s="109">
        <f>SUM(C458,C461,C464)</f>
        <v>253671</v>
      </c>
      <c r="D457" s="109">
        <f>SUM(D458,D461,D464)</f>
        <v>53239.239169</v>
      </c>
      <c r="E457" s="109">
        <f>SUM(E458,E461,E464)</f>
        <v>53239.239169</v>
      </c>
      <c r="F457" s="8">
        <f t="shared" si="193"/>
        <v>0.20987514997378495</v>
      </c>
      <c r="G457" s="8">
        <f t="shared" si="194"/>
        <v>0.20987514997378495</v>
      </c>
      <c r="H457" s="43"/>
      <c r="M457" s="20"/>
      <c r="N457" s="20"/>
      <c r="O457" s="20"/>
      <c r="P457" s="20"/>
      <c r="Q457" s="20"/>
      <c r="R457" s="20"/>
      <c r="S457" s="20"/>
      <c r="T457" s="20"/>
      <c r="U457" s="20"/>
      <c r="V457" s="20"/>
      <c r="W457" s="20"/>
      <c r="X457" s="20"/>
    </row>
    <row r="458" spans="1:24" ht="30.75" customHeight="1">
      <c r="A458" s="135" t="s">
        <v>42</v>
      </c>
      <c r="B458" s="14" t="s">
        <v>276</v>
      </c>
      <c r="C458" s="109">
        <f t="shared" ref="C458:E459" si="235">SUM(C459)</f>
        <v>43000</v>
      </c>
      <c r="D458" s="109">
        <f t="shared" si="235"/>
        <v>0</v>
      </c>
      <c r="E458" s="109">
        <f t="shared" si="235"/>
        <v>0</v>
      </c>
      <c r="F458" s="136">
        <f t="shared" si="193"/>
        <v>0</v>
      </c>
      <c r="G458" s="136">
        <f t="shared" si="194"/>
        <v>0</v>
      </c>
      <c r="H458" s="43"/>
      <c r="M458" s="20"/>
      <c r="N458" s="20"/>
      <c r="O458" s="20"/>
      <c r="P458" s="20"/>
      <c r="Q458" s="20"/>
      <c r="R458" s="20"/>
      <c r="S458" s="20"/>
      <c r="T458" s="20"/>
      <c r="U458" s="20"/>
      <c r="V458" s="20"/>
      <c r="W458" s="20"/>
      <c r="X458" s="20"/>
    </row>
    <row r="459" spans="1:24" ht="39.75" customHeight="1">
      <c r="A459" s="137" t="s">
        <v>86</v>
      </c>
      <c r="B459" s="138" t="s">
        <v>374</v>
      </c>
      <c r="C459" s="110">
        <f t="shared" si="235"/>
        <v>43000</v>
      </c>
      <c r="D459" s="110">
        <f t="shared" si="235"/>
        <v>0</v>
      </c>
      <c r="E459" s="110">
        <f t="shared" si="235"/>
        <v>0</v>
      </c>
      <c r="F459" s="77">
        <f t="shared" si="193"/>
        <v>0</v>
      </c>
      <c r="G459" s="77">
        <f t="shared" si="194"/>
        <v>0</v>
      </c>
      <c r="H459" s="43"/>
      <c r="M459" s="20"/>
      <c r="N459" s="20"/>
      <c r="O459" s="20"/>
      <c r="P459" s="20"/>
      <c r="Q459" s="20"/>
      <c r="R459" s="20"/>
      <c r="S459" s="20"/>
      <c r="T459" s="20"/>
      <c r="U459" s="20"/>
      <c r="V459" s="20"/>
      <c r="W459" s="20"/>
      <c r="X459" s="20"/>
    </row>
    <row r="460" spans="1:24" ht="59.25" customHeight="1">
      <c r="A460" s="139" t="s">
        <v>404</v>
      </c>
      <c r="B460" s="27" t="s">
        <v>229</v>
      </c>
      <c r="C460" s="72">
        <v>43000</v>
      </c>
      <c r="D460" s="43"/>
      <c r="E460" s="43"/>
      <c r="F460" s="51">
        <f t="shared" si="193"/>
        <v>0</v>
      </c>
      <c r="G460" s="51">
        <f t="shared" si="194"/>
        <v>0</v>
      </c>
      <c r="H460" s="43"/>
      <c r="J460" s="1" t="s">
        <v>278</v>
      </c>
      <c r="K460" s="1" t="s">
        <v>17</v>
      </c>
      <c r="M460" s="20">
        <f>IF(K460="CT",C460,0)</f>
        <v>43000</v>
      </c>
      <c r="N460" s="20">
        <f>IF(L460="KCM",C460,0)</f>
        <v>0</v>
      </c>
      <c r="O460" s="20">
        <f>IF(K460="CT",D460,0)</f>
        <v>0</v>
      </c>
      <c r="P460" s="20">
        <f>IF(L460="KCM",D460,0)</f>
        <v>0</v>
      </c>
      <c r="Q460" s="20">
        <f>IF(K460="CT",E460,0)</f>
        <v>0</v>
      </c>
      <c r="R460" s="20">
        <f>IF(L460="KCM",E460,0)</f>
        <v>0</v>
      </c>
      <c r="S460" s="20" t="str">
        <f>IF(AND(K460="CT",G460=0%),"x"," ")</f>
        <v>x</v>
      </c>
      <c r="T460" s="20" t="str">
        <f>IF(AND(K460="CT",0%&lt;G460,G460&lt;30%),"x"," ")</f>
        <v xml:space="preserve"> </v>
      </c>
      <c r="U460" s="20">
        <f>IF(T460="x",C460,0)</f>
        <v>0</v>
      </c>
      <c r="V460" s="20" t="str">
        <f t="shared" ref="V460" si="236">IF(AND(K460="CT",30%&lt;G460,G460&lt;60%),"x"," ")</f>
        <v xml:space="preserve"> </v>
      </c>
      <c r="W460" s="20">
        <f>IF(V460="x",C460,0)</f>
        <v>0</v>
      </c>
      <c r="X460" s="20" t="str">
        <f>IF(AND(0%&lt;G460,G460&lt;40%),"x"," ")</f>
        <v xml:space="preserve"> </v>
      </c>
    </row>
    <row r="461" spans="1:24" ht="37.5" customHeight="1">
      <c r="A461" s="135" t="s">
        <v>75</v>
      </c>
      <c r="B461" s="14" t="s">
        <v>424</v>
      </c>
      <c r="C461" s="109">
        <f t="shared" ref="C461:E462" si="237">SUM(C462)</f>
        <v>2695</v>
      </c>
      <c r="D461" s="109">
        <f t="shared" si="237"/>
        <v>0</v>
      </c>
      <c r="E461" s="109">
        <f t="shared" si="237"/>
        <v>0</v>
      </c>
      <c r="F461" s="136">
        <f t="shared" si="193"/>
        <v>0</v>
      </c>
      <c r="G461" s="136">
        <f t="shared" si="194"/>
        <v>0</v>
      </c>
      <c r="H461" s="43"/>
      <c r="M461" s="20"/>
      <c r="N461" s="20"/>
      <c r="O461" s="20"/>
      <c r="P461" s="20"/>
      <c r="Q461" s="20"/>
      <c r="R461" s="20"/>
      <c r="S461" s="20"/>
      <c r="T461" s="20"/>
      <c r="U461" s="20"/>
      <c r="V461" s="20"/>
      <c r="W461" s="20"/>
      <c r="X461" s="20"/>
    </row>
    <row r="462" spans="1:24" ht="35.25" customHeight="1">
      <c r="A462" s="137" t="s">
        <v>86</v>
      </c>
      <c r="B462" s="138" t="s">
        <v>374</v>
      </c>
      <c r="C462" s="110">
        <f t="shared" si="237"/>
        <v>2695</v>
      </c>
      <c r="D462" s="110">
        <f t="shared" si="237"/>
        <v>0</v>
      </c>
      <c r="E462" s="110">
        <f t="shared" si="237"/>
        <v>0</v>
      </c>
      <c r="F462" s="77">
        <f t="shared" si="193"/>
        <v>0</v>
      </c>
      <c r="G462" s="77">
        <f t="shared" si="194"/>
        <v>0</v>
      </c>
      <c r="H462" s="43"/>
      <c r="M462" s="20"/>
      <c r="N462" s="20"/>
      <c r="O462" s="20"/>
      <c r="P462" s="20"/>
      <c r="Q462" s="20"/>
      <c r="R462" s="20"/>
      <c r="S462" s="20"/>
      <c r="T462" s="20"/>
      <c r="U462" s="20"/>
      <c r="V462" s="20"/>
      <c r="W462" s="20"/>
      <c r="X462" s="20"/>
    </row>
    <row r="463" spans="1:24" ht="46.5" customHeight="1">
      <c r="A463" s="139" t="s">
        <v>404</v>
      </c>
      <c r="B463" s="27" t="s">
        <v>80</v>
      </c>
      <c r="C463" s="72">
        <v>2695</v>
      </c>
      <c r="D463" s="72">
        <v>0</v>
      </c>
      <c r="E463" s="72">
        <v>0</v>
      </c>
      <c r="F463" s="51">
        <f t="shared" si="193"/>
        <v>0</v>
      </c>
      <c r="G463" s="51">
        <f t="shared" si="194"/>
        <v>0</v>
      </c>
      <c r="H463" s="43"/>
      <c r="J463" s="1" t="s">
        <v>81</v>
      </c>
      <c r="K463" s="1" t="s">
        <v>17</v>
      </c>
      <c r="M463" s="20">
        <f>IF(K463="CT",C463,0)</f>
        <v>2695</v>
      </c>
      <c r="N463" s="20">
        <f>IF(L463="KCM",C463,0)</f>
        <v>0</v>
      </c>
      <c r="O463" s="20">
        <f>IF(K463="CT",D463,0)</f>
        <v>0</v>
      </c>
      <c r="P463" s="20">
        <f>IF(L463="KCM",D463,0)</f>
        <v>0</v>
      </c>
      <c r="Q463" s="20">
        <f>IF(K463="CT",E463,0)</f>
        <v>0</v>
      </c>
      <c r="R463" s="20">
        <f>IF(L463="KCM",E463,0)</f>
        <v>0</v>
      </c>
      <c r="S463" s="20" t="str">
        <f>IF(AND(K463="CT",G463=0%),"x"," ")</f>
        <v>x</v>
      </c>
      <c r="T463" s="20" t="str">
        <f>IF(AND(K463="CT",0%&lt;G463,G463&lt;30%),"x"," ")</f>
        <v xml:space="preserve"> </v>
      </c>
      <c r="U463" s="20">
        <f>IF(T463="x",C463,0)</f>
        <v>0</v>
      </c>
      <c r="V463" s="20" t="str">
        <f t="shared" ref="V463" si="238">IF(AND(K463="CT",30%&lt;G463,G463&lt;60%),"x"," ")</f>
        <v xml:space="preserve"> </v>
      </c>
      <c r="W463" s="20">
        <f>IF(V463="x",C463,0)</f>
        <v>0</v>
      </c>
      <c r="X463" s="20" t="str">
        <f>IF(AND(0%&lt;G463,G463&lt;40%),"x"," ")</f>
        <v xml:space="preserve"> </v>
      </c>
    </row>
    <row r="464" spans="1:24" ht="28.5" customHeight="1">
      <c r="A464" s="135" t="s">
        <v>78</v>
      </c>
      <c r="B464" s="14" t="s">
        <v>227</v>
      </c>
      <c r="C464" s="109">
        <f t="shared" ref="C464:E465" si="239">SUM(C465)</f>
        <v>207976</v>
      </c>
      <c r="D464" s="109">
        <f t="shared" si="239"/>
        <v>53239.239169</v>
      </c>
      <c r="E464" s="109">
        <f t="shared" si="239"/>
        <v>53239.239169</v>
      </c>
      <c r="F464" s="8">
        <f t="shared" si="193"/>
        <v>0.25598741762991883</v>
      </c>
      <c r="G464" s="8">
        <f t="shared" si="194"/>
        <v>0.25598741762991883</v>
      </c>
      <c r="H464" s="43"/>
      <c r="M464" s="20"/>
      <c r="N464" s="20"/>
      <c r="O464" s="20"/>
      <c r="P464" s="20"/>
      <c r="Q464" s="20"/>
      <c r="R464" s="20"/>
      <c r="S464" s="20"/>
      <c r="T464" s="20"/>
      <c r="U464" s="20"/>
      <c r="V464" s="20"/>
      <c r="W464" s="20"/>
      <c r="X464" s="20"/>
    </row>
    <row r="465" spans="1:24" ht="37.5" customHeight="1">
      <c r="A465" s="137" t="s">
        <v>86</v>
      </c>
      <c r="B465" s="138" t="s">
        <v>374</v>
      </c>
      <c r="C465" s="110">
        <f t="shared" si="239"/>
        <v>207976</v>
      </c>
      <c r="D465" s="110">
        <f t="shared" si="239"/>
        <v>53239.239169</v>
      </c>
      <c r="E465" s="110">
        <f t="shared" si="239"/>
        <v>53239.239169</v>
      </c>
      <c r="F465" s="38">
        <f t="shared" si="193"/>
        <v>0.25598741762991883</v>
      </c>
      <c r="G465" s="38">
        <f t="shared" si="194"/>
        <v>0.25598741762991883</v>
      </c>
      <c r="H465" s="43"/>
      <c r="M465" s="20"/>
      <c r="N465" s="20"/>
      <c r="O465" s="20"/>
      <c r="P465" s="20"/>
      <c r="Q465" s="20"/>
      <c r="R465" s="20"/>
      <c r="S465" s="20"/>
      <c r="T465" s="20"/>
      <c r="U465" s="20"/>
      <c r="V465" s="20"/>
      <c r="W465" s="20"/>
      <c r="X465" s="20"/>
    </row>
    <row r="466" spans="1:24" ht="48.75" customHeight="1">
      <c r="A466" s="139" t="s">
        <v>404</v>
      </c>
      <c r="B466" s="80" t="s">
        <v>228</v>
      </c>
      <c r="C466" s="72">
        <v>207976</v>
      </c>
      <c r="D466" s="58">
        <v>53239.239169</v>
      </c>
      <c r="E466" s="58">
        <v>53239.239169</v>
      </c>
      <c r="F466" s="25">
        <f t="shared" si="193"/>
        <v>0.25598741762991883</v>
      </c>
      <c r="G466" s="25">
        <f t="shared" si="194"/>
        <v>0.25598741762991883</v>
      </c>
      <c r="H466" s="43"/>
      <c r="J466" s="1" t="s">
        <v>134</v>
      </c>
      <c r="K466" s="1" t="s">
        <v>17</v>
      </c>
      <c r="M466" s="20">
        <f>IF(K466="CT",C466,0)</f>
        <v>207976</v>
      </c>
      <c r="N466" s="20">
        <f>IF(L466="KCM",C466,0)</f>
        <v>0</v>
      </c>
      <c r="O466" s="20">
        <f>IF(K466="CT",D466,0)</f>
        <v>53239.239169</v>
      </c>
      <c r="P466" s="20">
        <f>IF(L466="KCM",D466,0)</f>
        <v>0</v>
      </c>
      <c r="Q466" s="20">
        <f>IF(K466="CT",E466,0)</f>
        <v>53239.239169</v>
      </c>
      <c r="R466" s="20">
        <f>IF(L466="KCM",E466,0)</f>
        <v>0</v>
      </c>
      <c r="S466" s="20" t="str">
        <f>IF(AND(K466="CT",G466=0%),"x"," ")</f>
        <v xml:space="preserve"> </v>
      </c>
      <c r="T466" s="20" t="str">
        <f>IF(AND(K466="CT",0%&lt;G466,G466&lt;30%),"x"," ")</f>
        <v>x</v>
      </c>
      <c r="U466" s="20">
        <f>IF(T466="x",C466,0)</f>
        <v>207976</v>
      </c>
      <c r="V466" s="20" t="str">
        <f t="shared" ref="V466" si="240">IF(AND(K466="CT",30%&lt;G466,G466&lt;60%),"x"," ")</f>
        <v xml:space="preserve"> </v>
      </c>
      <c r="W466" s="20">
        <f>IF(V466="x",C466,0)</f>
        <v>0</v>
      </c>
      <c r="X466" s="20"/>
    </row>
    <row r="467" spans="1:24" ht="64.5" customHeight="1">
      <c r="A467" s="13" t="s">
        <v>58</v>
      </c>
      <c r="B467" s="17" t="s">
        <v>425</v>
      </c>
      <c r="C467" s="109">
        <f>SUM(C468,C539,C543)</f>
        <v>123858</v>
      </c>
      <c r="D467" s="109">
        <f t="shared" ref="D467:E467" si="241">SUM(D468,D539,D543)</f>
        <v>88050.928484000004</v>
      </c>
      <c r="E467" s="109">
        <f t="shared" si="241"/>
        <v>88050.928484000004</v>
      </c>
      <c r="F467" s="8">
        <f t="shared" si="193"/>
        <v>0.71090223065122971</v>
      </c>
      <c r="G467" s="8">
        <f t="shared" si="194"/>
        <v>0.71090223065122971</v>
      </c>
      <c r="H467" s="43"/>
      <c r="M467" s="20"/>
      <c r="N467" s="20"/>
      <c r="O467" s="20"/>
      <c r="P467" s="20"/>
      <c r="Q467" s="20"/>
      <c r="R467" s="20"/>
      <c r="S467" s="20"/>
      <c r="T467" s="20"/>
      <c r="U467" s="20"/>
      <c r="V467" s="20"/>
      <c r="W467" s="20"/>
      <c r="X467" s="20"/>
    </row>
    <row r="468" spans="1:24" ht="46.5" customHeight="1">
      <c r="A468" s="135" t="s">
        <v>426</v>
      </c>
      <c r="B468" s="14" t="s">
        <v>427</v>
      </c>
      <c r="C468" s="109">
        <f>SUM(C469,C505)</f>
        <v>112590</v>
      </c>
      <c r="D468" s="109">
        <f t="shared" ref="D468:E468" si="242">SUM(D469,D505)</f>
        <v>82724.334524999998</v>
      </c>
      <c r="E468" s="109">
        <f t="shared" si="242"/>
        <v>82724.334524999998</v>
      </c>
      <c r="F468" s="8">
        <f t="shared" si="193"/>
        <v>0.73473962629896084</v>
      </c>
      <c r="G468" s="8">
        <f t="shared" si="194"/>
        <v>0.73473962629896084</v>
      </c>
      <c r="H468" s="43"/>
      <c r="M468" s="20"/>
      <c r="N468" s="20"/>
      <c r="O468" s="20"/>
      <c r="P468" s="20"/>
      <c r="Q468" s="20"/>
      <c r="R468" s="20"/>
      <c r="S468" s="20"/>
      <c r="T468" s="20"/>
      <c r="U468" s="20"/>
      <c r="V468" s="20"/>
      <c r="W468" s="20"/>
      <c r="X468" s="20"/>
    </row>
    <row r="469" spans="1:24" ht="30.75" customHeight="1">
      <c r="A469" s="135" t="s">
        <v>42</v>
      </c>
      <c r="B469" s="14" t="s">
        <v>142</v>
      </c>
      <c r="C469" s="109">
        <f t="shared" ref="C469:E469" si="243">SUM(C470,C483)</f>
        <v>68454</v>
      </c>
      <c r="D469" s="109">
        <f t="shared" si="243"/>
        <v>52365.915215999994</v>
      </c>
      <c r="E469" s="109">
        <f t="shared" si="243"/>
        <v>52365.915215999994</v>
      </c>
      <c r="F469" s="8">
        <f t="shared" si="193"/>
        <v>0.7649796245069681</v>
      </c>
      <c r="G469" s="8">
        <f t="shared" si="194"/>
        <v>0.7649796245069681</v>
      </c>
      <c r="H469" s="43"/>
      <c r="M469" s="20"/>
      <c r="N469" s="20"/>
      <c r="O469" s="20"/>
      <c r="P469" s="20"/>
      <c r="Q469" s="20"/>
      <c r="R469" s="20"/>
      <c r="S469" s="20"/>
      <c r="T469" s="20"/>
      <c r="U469" s="20"/>
      <c r="V469" s="20"/>
      <c r="W469" s="20"/>
      <c r="X469" s="20"/>
    </row>
    <row r="470" spans="1:24" s="66" customFormat="1" ht="35.25" customHeight="1">
      <c r="A470" s="45" t="s">
        <v>86</v>
      </c>
      <c r="B470" s="46" t="s">
        <v>87</v>
      </c>
      <c r="C470" s="82">
        <f t="shared" ref="C470:E470" si="244">SUM(C471,C474,C479,C481)</f>
        <v>16054</v>
      </c>
      <c r="D470" s="82">
        <f t="shared" si="244"/>
        <v>10200</v>
      </c>
      <c r="E470" s="82">
        <f t="shared" si="244"/>
        <v>10200</v>
      </c>
      <c r="F470" s="38">
        <f t="shared" si="193"/>
        <v>0.63535567459823095</v>
      </c>
      <c r="G470" s="38">
        <f t="shared" si="194"/>
        <v>0.63535567459823095</v>
      </c>
      <c r="H470" s="64"/>
      <c r="I470" s="65"/>
      <c r="J470" s="65"/>
      <c r="K470" s="65"/>
      <c r="L470" s="65"/>
      <c r="M470" s="20"/>
      <c r="N470" s="20"/>
      <c r="O470" s="20"/>
      <c r="P470" s="20"/>
      <c r="Q470" s="20"/>
      <c r="R470" s="20"/>
      <c r="S470" s="20"/>
      <c r="T470" s="20"/>
      <c r="U470" s="20"/>
      <c r="V470" s="20"/>
      <c r="W470" s="20"/>
      <c r="X470" s="20"/>
    </row>
    <row r="471" spans="1:24" s="70" customFormat="1" ht="39.75" customHeight="1">
      <c r="A471" s="35"/>
      <c r="B471" s="67" t="s">
        <v>150</v>
      </c>
      <c r="C471" s="59">
        <f>SUM(C472:C473)</f>
        <v>2600</v>
      </c>
      <c r="D471" s="59">
        <f t="shared" ref="D471:E471" si="245">SUM(D472:D473)</f>
        <v>2600</v>
      </c>
      <c r="E471" s="59">
        <f t="shared" si="245"/>
        <v>2600</v>
      </c>
      <c r="F471" s="52">
        <f t="shared" si="193"/>
        <v>1</v>
      </c>
      <c r="G471" s="52">
        <f t="shared" si="194"/>
        <v>1</v>
      </c>
      <c r="H471" s="68"/>
      <c r="I471" s="69"/>
      <c r="J471" s="69"/>
      <c r="K471" s="69"/>
      <c r="L471" s="69"/>
      <c r="M471" s="20"/>
      <c r="N471" s="20"/>
      <c r="O471" s="20"/>
      <c r="P471" s="20"/>
      <c r="Q471" s="20"/>
      <c r="R471" s="20"/>
      <c r="S471" s="20"/>
      <c r="T471" s="20"/>
      <c r="U471" s="20"/>
      <c r="V471" s="20"/>
      <c r="W471" s="20"/>
      <c r="X471" s="20"/>
    </row>
    <row r="472" spans="1:24" ht="45.75" customHeight="1">
      <c r="A472" s="5">
        <v>1</v>
      </c>
      <c r="B472" s="43" t="s">
        <v>151</v>
      </c>
      <c r="C472" s="72">
        <v>1000</v>
      </c>
      <c r="D472" s="72">
        <v>1000</v>
      </c>
      <c r="E472" s="72">
        <v>1000</v>
      </c>
      <c r="F472" s="42">
        <f t="shared" si="193"/>
        <v>1</v>
      </c>
      <c r="G472" s="42">
        <f t="shared" si="194"/>
        <v>1</v>
      </c>
      <c r="H472" s="43"/>
      <c r="J472" s="1" t="s">
        <v>89</v>
      </c>
      <c r="K472" s="20" t="s">
        <v>17</v>
      </c>
      <c r="L472" s="20"/>
      <c r="M472" s="20">
        <f>IF(K472="CT",C472,0)</f>
        <v>1000</v>
      </c>
      <c r="N472" s="20">
        <f>IF(L472="KCM",C472,0)</f>
        <v>0</v>
      </c>
      <c r="O472" s="20">
        <f>IF(K472="CT",D472,0)</f>
        <v>1000</v>
      </c>
      <c r="P472" s="20">
        <f>IF(L472="KCM",D472,0)</f>
        <v>0</v>
      </c>
      <c r="Q472" s="20">
        <f>IF(K472="CT",E472,0)</f>
        <v>1000</v>
      </c>
      <c r="R472" s="20">
        <f>IF(L472="KCM",E472,0)</f>
        <v>0</v>
      </c>
      <c r="S472" s="20" t="str">
        <f>IF(AND(K472="CT",G472=0%),"x"," ")</f>
        <v xml:space="preserve"> </v>
      </c>
      <c r="T472" s="20" t="str">
        <f>IF(AND(K472="CT",0%&lt;G472,G472&lt;30%),"x"," ")</f>
        <v xml:space="preserve"> </v>
      </c>
      <c r="U472" s="20">
        <f>IF(T472="x",C472,0)</f>
        <v>0</v>
      </c>
      <c r="V472" s="20" t="str">
        <f>IF(AND(K472="CT",30%&lt;G472,G472&lt;60%),"x"," ")</f>
        <v xml:space="preserve"> </v>
      </c>
      <c r="W472" s="20">
        <f>IF(V472="x",C472,0)</f>
        <v>0</v>
      </c>
      <c r="X472" s="20"/>
    </row>
    <row r="473" spans="1:24" ht="45.75" customHeight="1">
      <c r="A473" s="5">
        <v>2</v>
      </c>
      <c r="B473" s="43" t="s">
        <v>152</v>
      </c>
      <c r="C473" s="72">
        <v>1600</v>
      </c>
      <c r="D473" s="72">
        <v>1600</v>
      </c>
      <c r="E473" s="72">
        <v>1600</v>
      </c>
      <c r="F473" s="42">
        <f t="shared" si="193"/>
        <v>1</v>
      </c>
      <c r="G473" s="42">
        <f t="shared" si="194"/>
        <v>1</v>
      </c>
      <c r="H473" s="43"/>
      <c r="J473" s="1" t="s">
        <v>89</v>
      </c>
      <c r="K473" s="20" t="s">
        <v>17</v>
      </c>
      <c r="L473" s="20"/>
      <c r="M473" s="20">
        <f>IF(K473="CT",C473,0)</f>
        <v>1600</v>
      </c>
      <c r="N473" s="20">
        <f>IF(L473="KCM",C473,0)</f>
        <v>0</v>
      </c>
      <c r="O473" s="20">
        <f>IF(K473="CT",D473,0)</f>
        <v>1600</v>
      </c>
      <c r="P473" s="20">
        <f>IF(L473="KCM",D473,0)</f>
        <v>0</v>
      </c>
      <c r="Q473" s="20">
        <f>IF(K473="CT",E473,0)</f>
        <v>1600</v>
      </c>
      <c r="R473" s="20">
        <f>IF(L473="KCM",E473,0)</f>
        <v>0</v>
      </c>
      <c r="S473" s="20" t="str">
        <f>IF(AND(K473="CT",G473=0%),"x"," ")</f>
        <v xml:space="preserve"> </v>
      </c>
      <c r="T473" s="20" t="str">
        <f>IF(AND(K473="CT",0%&lt;G473,G473&lt;30%),"x"," ")</f>
        <v xml:space="preserve"> </v>
      </c>
      <c r="U473" s="20">
        <f>IF(T473="x",C473,0)</f>
        <v>0</v>
      </c>
      <c r="V473" s="20" t="str">
        <f>IF(AND(K473="CT",30%&lt;G473,G473&lt;60%),"x"," ")</f>
        <v xml:space="preserve"> </v>
      </c>
      <c r="W473" s="20">
        <f>IF(V473="x",C473,0)</f>
        <v>0</v>
      </c>
      <c r="X473" s="20"/>
    </row>
    <row r="474" spans="1:24" s="70" customFormat="1" ht="39.75" customHeight="1">
      <c r="A474" s="35"/>
      <c r="B474" s="67" t="s">
        <v>154</v>
      </c>
      <c r="C474" s="59">
        <f>SUM(C475:C478)</f>
        <v>10400</v>
      </c>
      <c r="D474" s="59">
        <f t="shared" ref="D474:E474" si="246">SUM(D475:D478)</f>
        <v>7600</v>
      </c>
      <c r="E474" s="59">
        <f t="shared" si="246"/>
        <v>7600</v>
      </c>
      <c r="F474" s="38">
        <f t="shared" si="193"/>
        <v>0.73076923076923073</v>
      </c>
      <c r="G474" s="38">
        <f t="shared" si="194"/>
        <v>0.73076923076923073</v>
      </c>
      <c r="H474" s="68"/>
      <c r="I474" s="69"/>
      <c r="J474" s="69"/>
      <c r="K474" s="69"/>
      <c r="L474" s="69"/>
      <c r="M474" s="20"/>
      <c r="N474" s="20"/>
      <c r="O474" s="20"/>
      <c r="P474" s="20"/>
      <c r="Q474" s="20"/>
      <c r="R474" s="20"/>
      <c r="S474" s="20"/>
      <c r="T474" s="20"/>
      <c r="U474" s="20"/>
      <c r="V474" s="20"/>
      <c r="W474" s="20"/>
      <c r="X474" s="20"/>
    </row>
    <row r="475" spans="1:24" ht="45.75" customHeight="1">
      <c r="A475" s="5">
        <v>1</v>
      </c>
      <c r="B475" s="43" t="s">
        <v>156</v>
      </c>
      <c r="C475" s="72">
        <v>3400</v>
      </c>
      <c r="D475" s="83">
        <v>3400</v>
      </c>
      <c r="E475" s="83">
        <v>3400</v>
      </c>
      <c r="F475" s="42">
        <f t="shared" si="193"/>
        <v>1</v>
      </c>
      <c r="G475" s="42">
        <f t="shared" si="194"/>
        <v>1</v>
      </c>
      <c r="H475" s="43"/>
      <c r="J475" s="1" t="s">
        <v>89</v>
      </c>
      <c r="K475" s="20" t="s">
        <v>17</v>
      </c>
      <c r="L475" s="20"/>
      <c r="M475" s="20">
        <f>IF(K475="CT",C475,0)</f>
        <v>3400</v>
      </c>
      <c r="N475" s="20">
        <f>IF(L475="KCM",C475,0)</f>
        <v>0</v>
      </c>
      <c r="O475" s="20">
        <f>IF(K475="CT",D475,0)</f>
        <v>3400</v>
      </c>
      <c r="P475" s="20">
        <f>IF(L475="KCM",D475,0)</f>
        <v>0</v>
      </c>
      <c r="Q475" s="20">
        <f>IF(K475="CT",E475,0)</f>
        <v>3400</v>
      </c>
      <c r="R475" s="20">
        <f>IF(L475="KCM",E475,0)</f>
        <v>0</v>
      </c>
      <c r="S475" s="20" t="str">
        <f>IF(AND(K475="CT",G475=0%),"x"," ")</f>
        <v xml:space="preserve"> </v>
      </c>
      <c r="T475" s="20" t="str">
        <f>IF(AND(K475="CT",0%&lt;G475,G475&lt;30%),"x"," ")</f>
        <v xml:space="preserve"> </v>
      </c>
      <c r="U475" s="20">
        <f>IF(T475="x",C475,0)</f>
        <v>0</v>
      </c>
      <c r="V475" s="20" t="str">
        <f>IF(AND(K475="CT",30%&lt;G475,G475&lt;60%),"x"," ")</f>
        <v xml:space="preserve"> </v>
      </c>
      <c r="W475" s="20">
        <f>IF(V475="x",C475,0)</f>
        <v>0</v>
      </c>
      <c r="X475" s="20"/>
    </row>
    <row r="476" spans="1:24" ht="45.75" customHeight="1">
      <c r="A476" s="5">
        <v>2</v>
      </c>
      <c r="B476" s="43" t="s">
        <v>157</v>
      </c>
      <c r="C476" s="72">
        <v>2200</v>
      </c>
      <c r="D476" s="83">
        <v>2200</v>
      </c>
      <c r="E476" s="83">
        <v>2200</v>
      </c>
      <c r="F476" s="25">
        <f t="shared" si="193"/>
        <v>1</v>
      </c>
      <c r="G476" s="25">
        <f t="shared" si="194"/>
        <v>1</v>
      </c>
      <c r="H476" s="43"/>
      <c r="J476" s="1" t="s">
        <v>89</v>
      </c>
      <c r="K476" s="20" t="s">
        <v>17</v>
      </c>
      <c r="L476" s="20"/>
      <c r="M476" s="20">
        <f>IF(K476="CT",C476,0)</f>
        <v>2200</v>
      </c>
      <c r="N476" s="20">
        <f>IF(L476="KCM",C476,0)</f>
        <v>0</v>
      </c>
      <c r="O476" s="20">
        <f>IF(K476="CT",D476,0)</f>
        <v>2200</v>
      </c>
      <c r="P476" s="20">
        <f>IF(L476="KCM",D476,0)</f>
        <v>0</v>
      </c>
      <c r="Q476" s="20">
        <f>IF(K476="CT",E476,0)</f>
        <v>2200</v>
      </c>
      <c r="R476" s="20">
        <f>IF(L476="KCM",E476,0)</f>
        <v>0</v>
      </c>
      <c r="S476" s="20" t="str">
        <f>IF(AND(K476="CT",G476=0%),"x"," ")</f>
        <v xml:space="preserve"> </v>
      </c>
      <c r="T476" s="20" t="str">
        <f>IF(AND(K476="CT",0%&lt;G476,G476&lt;30%),"x"," ")</f>
        <v xml:space="preserve"> </v>
      </c>
      <c r="U476" s="20">
        <f>IF(T476="x",C476,0)</f>
        <v>0</v>
      </c>
      <c r="V476" s="20" t="str">
        <f>IF(AND(K476="CT",30%&lt;G476,G476&lt;60%),"x"," ")</f>
        <v xml:space="preserve"> </v>
      </c>
      <c r="W476" s="20">
        <f>IF(V476="x",C476,0)</f>
        <v>0</v>
      </c>
      <c r="X476" s="20"/>
    </row>
    <row r="477" spans="1:24" ht="45.75" customHeight="1">
      <c r="A477" s="5">
        <v>3</v>
      </c>
      <c r="B477" s="43" t="s">
        <v>158</v>
      </c>
      <c r="C477" s="72">
        <v>2800</v>
      </c>
      <c r="D477" s="72"/>
      <c r="E477" s="72">
        <v>0</v>
      </c>
      <c r="F477" s="25">
        <f t="shared" ref="F477:F540" si="247">D477/C477</f>
        <v>0</v>
      </c>
      <c r="G477" s="25">
        <f t="shared" ref="G477:G540" si="248">E477/C477</f>
        <v>0</v>
      </c>
      <c r="H477" s="43"/>
      <c r="J477" s="1" t="s">
        <v>89</v>
      </c>
      <c r="K477" s="20" t="s">
        <v>17</v>
      </c>
      <c r="L477" s="20"/>
      <c r="M477" s="20">
        <f>IF(K477="CT",C477,0)</f>
        <v>2800</v>
      </c>
      <c r="N477" s="20">
        <f>IF(L477="KCM",C477,0)</f>
        <v>0</v>
      </c>
      <c r="O477" s="20">
        <f>IF(K477="CT",D477,0)</f>
        <v>0</v>
      </c>
      <c r="P477" s="20">
        <f>IF(L477="KCM",D477,0)</f>
        <v>0</v>
      </c>
      <c r="Q477" s="20">
        <f>IF(K477="CT",E477,0)</f>
        <v>0</v>
      </c>
      <c r="R477" s="20">
        <f>IF(L477="KCM",E477,0)</f>
        <v>0</v>
      </c>
      <c r="S477" s="20" t="str">
        <f>IF(AND(K477="CT",G477=0%),"x"," ")</f>
        <v>x</v>
      </c>
      <c r="T477" s="20" t="str">
        <f>IF(AND(K477="CT",0%&lt;G477,G477&lt;30%),"x"," ")</f>
        <v xml:space="preserve"> </v>
      </c>
      <c r="U477" s="20">
        <f>IF(T477="x",C477,0)</f>
        <v>0</v>
      </c>
      <c r="V477" s="20" t="str">
        <f>IF(AND(K477="CT",30%&lt;G477,G477&lt;60%),"x"," ")</f>
        <v xml:space="preserve"> </v>
      </c>
      <c r="W477" s="20">
        <f>IF(V477="x",C477,0)</f>
        <v>0</v>
      </c>
      <c r="X477" s="20"/>
    </row>
    <row r="478" spans="1:24" ht="45.75" customHeight="1">
      <c r="A478" s="5">
        <v>4</v>
      </c>
      <c r="B478" s="43" t="s">
        <v>159</v>
      </c>
      <c r="C478" s="72">
        <v>2000</v>
      </c>
      <c r="D478" s="72">
        <v>2000</v>
      </c>
      <c r="E478" s="72">
        <v>2000</v>
      </c>
      <c r="F478" s="42">
        <f t="shared" si="247"/>
        <v>1</v>
      </c>
      <c r="G478" s="42">
        <f t="shared" si="248"/>
        <v>1</v>
      </c>
      <c r="H478" s="43"/>
      <c r="J478" s="1" t="s">
        <v>89</v>
      </c>
      <c r="K478" s="20" t="s">
        <v>17</v>
      </c>
      <c r="L478" s="20"/>
      <c r="M478" s="20">
        <f>IF(K478="CT",C478,0)</f>
        <v>2000</v>
      </c>
      <c r="N478" s="20">
        <f>IF(L478="KCM",C478,0)</f>
        <v>0</v>
      </c>
      <c r="O478" s="20">
        <f>IF(K478="CT",D478,0)</f>
        <v>2000</v>
      </c>
      <c r="P478" s="20">
        <f>IF(L478="KCM",D478,0)</f>
        <v>0</v>
      </c>
      <c r="Q478" s="20">
        <f>IF(K478="CT",E478,0)</f>
        <v>2000</v>
      </c>
      <c r="R478" s="20">
        <f>IF(L478="KCM",E478,0)</f>
        <v>0</v>
      </c>
      <c r="S478" s="20" t="str">
        <f>IF(AND(K478="CT",G478=0%),"x"," ")</f>
        <v xml:space="preserve"> </v>
      </c>
      <c r="T478" s="20" t="str">
        <f>IF(AND(K478="CT",0%&lt;G478,G478&lt;30%),"x"," ")</f>
        <v xml:space="preserve"> </v>
      </c>
      <c r="U478" s="20">
        <f>IF(T478="x",C478,0)</f>
        <v>0</v>
      </c>
      <c r="V478" s="20" t="str">
        <f>IF(AND(K478="CT",30%&lt;G478,G478&lt;60%),"x"," ")</f>
        <v xml:space="preserve"> </v>
      </c>
      <c r="W478" s="20">
        <f>IF(V478="x",C478,0)</f>
        <v>0</v>
      </c>
      <c r="X478" s="20"/>
    </row>
    <row r="479" spans="1:24" s="70" customFormat="1" ht="39.75" customHeight="1">
      <c r="A479" s="35"/>
      <c r="B479" s="67" t="s">
        <v>160</v>
      </c>
      <c r="C479" s="59">
        <f>SUM(C480:C480)</f>
        <v>1254</v>
      </c>
      <c r="D479" s="59">
        <f t="shared" ref="D479:E479" si="249">SUM(D480:D480)</f>
        <v>0</v>
      </c>
      <c r="E479" s="59">
        <f t="shared" si="249"/>
        <v>0</v>
      </c>
      <c r="F479" s="38">
        <f t="shared" si="247"/>
        <v>0</v>
      </c>
      <c r="G479" s="38">
        <f t="shared" si="248"/>
        <v>0</v>
      </c>
      <c r="H479" s="68"/>
      <c r="I479" s="69"/>
      <c r="J479" s="69"/>
      <c r="K479" s="69"/>
      <c r="L479" s="69"/>
      <c r="M479" s="20"/>
      <c r="N479" s="20"/>
      <c r="O479" s="20"/>
      <c r="P479" s="20"/>
      <c r="Q479" s="20"/>
      <c r="R479" s="20"/>
      <c r="S479" s="20"/>
      <c r="T479" s="20"/>
      <c r="U479" s="20"/>
      <c r="V479" s="20"/>
      <c r="W479" s="20"/>
      <c r="X479" s="20"/>
    </row>
    <row r="480" spans="1:24" ht="45.75" customHeight="1">
      <c r="A480" s="5">
        <v>1</v>
      </c>
      <c r="B480" s="43" t="s">
        <v>162</v>
      </c>
      <c r="C480" s="72">
        <v>1254</v>
      </c>
      <c r="D480" s="72"/>
      <c r="E480" s="72"/>
      <c r="F480" s="25">
        <f t="shared" si="247"/>
        <v>0</v>
      </c>
      <c r="G480" s="25">
        <f t="shared" si="248"/>
        <v>0</v>
      </c>
      <c r="H480" s="43"/>
      <c r="J480" s="1" t="s">
        <v>89</v>
      </c>
      <c r="K480" s="20" t="s">
        <v>17</v>
      </c>
      <c r="L480" s="20"/>
      <c r="M480" s="20">
        <f>IF(K480="CT",C480,0)</f>
        <v>1254</v>
      </c>
      <c r="N480" s="20">
        <f>IF(L480="KCM",C480,0)</f>
        <v>0</v>
      </c>
      <c r="O480" s="20">
        <f>IF(K480="CT",D480,0)</f>
        <v>0</v>
      </c>
      <c r="P480" s="20">
        <f>IF(L480="KCM",D480,0)</f>
        <v>0</v>
      </c>
      <c r="Q480" s="20">
        <f>IF(K480="CT",E480,0)</f>
        <v>0</v>
      </c>
      <c r="R480" s="20">
        <f>IF(L480="KCM",E480,0)</f>
        <v>0</v>
      </c>
      <c r="S480" s="20" t="str">
        <f>IF(AND(K480="CT",G480=0%),"x"," ")</f>
        <v>x</v>
      </c>
      <c r="T480" s="20" t="str">
        <f>IF(AND(K480="CT",0%&lt;G480,G480&lt;30%),"x"," ")</f>
        <v xml:space="preserve"> </v>
      </c>
      <c r="U480" s="20">
        <f>IF(T480="x",C480,0)</f>
        <v>0</v>
      </c>
      <c r="V480" s="20" t="str">
        <f>IF(AND(K480="CT",30%&lt;G480,G480&lt;60%),"x"," ")</f>
        <v xml:space="preserve"> </v>
      </c>
      <c r="W480" s="20">
        <f>IF(V480="x",C480,0)</f>
        <v>0</v>
      </c>
      <c r="X480" s="20"/>
    </row>
    <row r="481" spans="1:24" s="70" customFormat="1" ht="39.75" customHeight="1">
      <c r="A481" s="35"/>
      <c r="B481" s="67" t="s">
        <v>163</v>
      </c>
      <c r="C481" s="59">
        <f>SUM(C482:C482)</f>
        <v>1800</v>
      </c>
      <c r="D481" s="59">
        <f t="shared" ref="D481:E481" si="250">SUM(D482:D482)</f>
        <v>0</v>
      </c>
      <c r="E481" s="59">
        <f t="shared" si="250"/>
        <v>0</v>
      </c>
      <c r="F481" s="38">
        <f t="shared" si="247"/>
        <v>0</v>
      </c>
      <c r="G481" s="38">
        <f t="shared" si="248"/>
        <v>0</v>
      </c>
      <c r="H481" s="68"/>
      <c r="I481" s="69"/>
      <c r="J481" s="69"/>
      <c r="K481" s="69"/>
      <c r="L481" s="69"/>
      <c r="M481" s="20"/>
      <c r="N481" s="20"/>
      <c r="O481" s="20"/>
      <c r="P481" s="20"/>
      <c r="Q481" s="20"/>
      <c r="R481" s="20"/>
      <c r="S481" s="20"/>
      <c r="T481" s="20"/>
      <c r="U481" s="20"/>
      <c r="V481" s="20"/>
      <c r="W481" s="20"/>
      <c r="X481" s="20"/>
    </row>
    <row r="482" spans="1:24" ht="60" customHeight="1">
      <c r="A482" s="5">
        <v>1</v>
      </c>
      <c r="B482" s="43" t="s">
        <v>428</v>
      </c>
      <c r="C482" s="72">
        <v>1800</v>
      </c>
      <c r="D482" s="72">
        <v>0</v>
      </c>
      <c r="E482" s="72">
        <v>0</v>
      </c>
      <c r="F482" s="25">
        <f t="shared" si="247"/>
        <v>0</v>
      </c>
      <c r="G482" s="25">
        <f t="shared" si="248"/>
        <v>0</v>
      </c>
      <c r="H482" s="43"/>
      <c r="J482" s="1" t="s">
        <v>89</v>
      </c>
      <c r="K482" s="20" t="s">
        <v>17</v>
      </c>
      <c r="L482" s="20"/>
      <c r="M482" s="20">
        <f>IF(K482="CT",C482,0)</f>
        <v>1800</v>
      </c>
      <c r="N482" s="20">
        <f>IF(L482="KCM",C482,0)</f>
        <v>0</v>
      </c>
      <c r="O482" s="20">
        <f>IF(K482="CT",D482,0)</f>
        <v>0</v>
      </c>
      <c r="P482" s="20">
        <f>IF(L482="KCM",D482,0)</f>
        <v>0</v>
      </c>
      <c r="Q482" s="20">
        <f>IF(K482="CT",E482,0)</f>
        <v>0</v>
      </c>
      <c r="R482" s="20">
        <f>IF(L482="KCM",E482,0)</f>
        <v>0</v>
      </c>
      <c r="S482" s="20" t="str">
        <f>IF(AND(K482="CT",G482=0%),"x"," ")</f>
        <v>x</v>
      </c>
      <c r="T482" s="20" t="str">
        <f>IF(AND(K482="CT",0%&lt;G482,G482&lt;30%),"x"," ")</f>
        <v xml:space="preserve"> </v>
      </c>
      <c r="U482" s="20">
        <f>IF(T482="x",C482,0)</f>
        <v>0</v>
      </c>
      <c r="V482" s="20" t="str">
        <f>IF(AND(K482="CT",30%&lt;G482,G482&lt;60%),"x"," ")</f>
        <v xml:space="preserve"> </v>
      </c>
      <c r="W482" s="20">
        <f>IF(V482="x",C482,0)</f>
        <v>0</v>
      </c>
      <c r="X482" s="20"/>
    </row>
    <row r="483" spans="1:24" s="66" customFormat="1" ht="35.25" customHeight="1">
      <c r="A483" s="45" t="s">
        <v>93</v>
      </c>
      <c r="B483" s="46" t="s">
        <v>172</v>
      </c>
      <c r="C483" s="82">
        <f t="shared" ref="C483:E483" si="251">SUM(C484,C486,C489,C493,C497)</f>
        <v>52400</v>
      </c>
      <c r="D483" s="82">
        <f t="shared" si="251"/>
        <v>42165.915215999994</v>
      </c>
      <c r="E483" s="82">
        <f t="shared" si="251"/>
        <v>42165.915215999994</v>
      </c>
      <c r="F483" s="38">
        <f t="shared" si="247"/>
        <v>0.80469303847328233</v>
      </c>
      <c r="G483" s="38">
        <f t="shared" si="248"/>
        <v>0.80469303847328233</v>
      </c>
      <c r="H483" s="64"/>
      <c r="I483" s="65"/>
      <c r="J483" s="65"/>
      <c r="K483" s="65"/>
      <c r="L483" s="65"/>
      <c r="M483" s="20"/>
      <c r="N483" s="20"/>
      <c r="O483" s="20"/>
      <c r="P483" s="20"/>
      <c r="Q483" s="20"/>
      <c r="R483" s="20"/>
      <c r="S483" s="20"/>
      <c r="T483" s="20"/>
      <c r="U483" s="20"/>
      <c r="V483" s="20"/>
      <c r="W483" s="20"/>
      <c r="X483" s="20"/>
    </row>
    <row r="484" spans="1:24" s="70" customFormat="1" ht="39.75" customHeight="1">
      <c r="A484" s="35"/>
      <c r="B484" s="67" t="s">
        <v>143</v>
      </c>
      <c r="C484" s="59">
        <f t="shared" ref="C484:E484" si="252">SUM(C485)</f>
        <v>1300</v>
      </c>
      <c r="D484" s="59">
        <f t="shared" si="252"/>
        <v>1300</v>
      </c>
      <c r="E484" s="59">
        <f t="shared" si="252"/>
        <v>1300</v>
      </c>
      <c r="F484" s="38">
        <f t="shared" si="247"/>
        <v>1</v>
      </c>
      <c r="G484" s="38">
        <f t="shared" si="248"/>
        <v>1</v>
      </c>
      <c r="H484" s="68"/>
      <c r="I484" s="69"/>
      <c r="J484" s="69"/>
      <c r="K484" s="69"/>
      <c r="L484" s="69"/>
      <c r="M484" s="20"/>
      <c r="N484" s="20"/>
      <c r="O484" s="20"/>
      <c r="P484" s="20"/>
      <c r="Q484" s="20"/>
      <c r="R484" s="20"/>
      <c r="S484" s="20"/>
      <c r="T484" s="20"/>
      <c r="U484" s="20"/>
      <c r="V484" s="20"/>
      <c r="W484" s="20"/>
      <c r="X484" s="20"/>
    </row>
    <row r="485" spans="1:24" ht="45.75" customHeight="1">
      <c r="A485" s="5">
        <v>1</v>
      </c>
      <c r="B485" s="43" t="s">
        <v>173</v>
      </c>
      <c r="C485" s="72">
        <v>1300</v>
      </c>
      <c r="D485" s="72">
        <v>1300</v>
      </c>
      <c r="E485" s="72">
        <v>1300</v>
      </c>
      <c r="F485" s="25">
        <f t="shared" si="247"/>
        <v>1</v>
      </c>
      <c r="G485" s="25">
        <f t="shared" si="248"/>
        <v>1</v>
      </c>
      <c r="H485" s="43"/>
      <c r="J485" s="1" t="s">
        <v>174</v>
      </c>
      <c r="K485" s="20" t="s">
        <v>17</v>
      </c>
      <c r="L485" s="20"/>
      <c r="M485" s="20">
        <f>IF(K485="CT",C485,0)</f>
        <v>1300</v>
      </c>
      <c r="N485" s="20">
        <f>IF(L485="KCM",C485,0)</f>
        <v>0</v>
      </c>
      <c r="O485" s="20">
        <f>IF(K485="CT",D485,0)</f>
        <v>1300</v>
      </c>
      <c r="P485" s="20">
        <f>IF(L485="KCM",D485,0)</f>
        <v>0</v>
      </c>
      <c r="Q485" s="20">
        <f>IF(K485="CT",E485,0)</f>
        <v>1300</v>
      </c>
      <c r="R485" s="20">
        <f>IF(L485="KCM",E485,0)</f>
        <v>0</v>
      </c>
      <c r="S485" s="20" t="str">
        <f>IF(AND(K485="CT",G485=0%),"x"," ")</f>
        <v xml:space="preserve"> </v>
      </c>
      <c r="T485" s="20" t="str">
        <f>IF(AND(K485="CT",0%&lt;G485,G485&lt;30%),"x"," ")</f>
        <v xml:space="preserve"> </v>
      </c>
      <c r="U485" s="20">
        <f>IF(T485="x",C485,0)</f>
        <v>0</v>
      </c>
      <c r="V485" s="20" t="str">
        <f>IF(AND(K485="CT",30%&lt;G485,G485&lt;60%),"x"," ")</f>
        <v xml:space="preserve"> </v>
      </c>
      <c r="W485" s="20">
        <f>IF(V485="x",C485,0)</f>
        <v>0</v>
      </c>
      <c r="X485" s="20"/>
    </row>
    <row r="486" spans="1:24" s="70" customFormat="1" ht="39.75" customHeight="1">
      <c r="A486" s="35"/>
      <c r="B486" s="67" t="s">
        <v>154</v>
      </c>
      <c r="C486" s="59">
        <f t="shared" ref="C486:E486" si="253">SUM(C487:C488)</f>
        <v>5400</v>
      </c>
      <c r="D486" s="59">
        <f t="shared" si="253"/>
        <v>5400</v>
      </c>
      <c r="E486" s="59">
        <f t="shared" si="253"/>
        <v>5400</v>
      </c>
      <c r="F486" s="38">
        <f t="shared" si="247"/>
        <v>1</v>
      </c>
      <c r="G486" s="38">
        <f t="shared" si="248"/>
        <v>1</v>
      </c>
      <c r="H486" s="68"/>
      <c r="I486" s="69"/>
      <c r="J486" s="69"/>
      <c r="K486" s="69"/>
      <c r="L486" s="69"/>
      <c r="M486" s="20"/>
      <c r="N486" s="20"/>
      <c r="O486" s="20"/>
      <c r="P486" s="20"/>
      <c r="Q486" s="20"/>
      <c r="R486" s="20"/>
      <c r="S486" s="20"/>
      <c r="T486" s="20"/>
      <c r="U486" s="20"/>
      <c r="V486" s="20"/>
      <c r="W486" s="20"/>
      <c r="X486" s="20"/>
    </row>
    <row r="487" spans="1:24" ht="45.75" customHeight="1">
      <c r="A487" s="5">
        <v>1</v>
      </c>
      <c r="B487" s="43" t="s">
        <v>176</v>
      </c>
      <c r="C487" s="72">
        <v>4000</v>
      </c>
      <c r="D487" s="72">
        <v>4000</v>
      </c>
      <c r="E487" s="72">
        <v>4000</v>
      </c>
      <c r="F487" s="42">
        <f t="shared" si="247"/>
        <v>1</v>
      </c>
      <c r="G487" s="42">
        <f t="shared" si="248"/>
        <v>1</v>
      </c>
      <c r="H487" s="43"/>
      <c r="J487" s="1" t="s">
        <v>174</v>
      </c>
      <c r="K487" s="20" t="s">
        <v>17</v>
      </c>
      <c r="L487" s="20"/>
      <c r="M487" s="20">
        <f>IF(K487="CT",C487,0)</f>
        <v>4000</v>
      </c>
      <c r="N487" s="20">
        <f>IF(L487="KCM",C487,0)</f>
        <v>0</v>
      </c>
      <c r="O487" s="20">
        <f>IF(K487="CT",D487,0)</f>
        <v>4000</v>
      </c>
      <c r="P487" s="20">
        <f>IF(L487="KCM",D487,0)</f>
        <v>0</v>
      </c>
      <c r="Q487" s="20">
        <f>IF(K487="CT",E487,0)</f>
        <v>4000</v>
      </c>
      <c r="R487" s="20">
        <f>IF(L487="KCM",E487,0)</f>
        <v>0</v>
      </c>
      <c r="S487" s="20" t="str">
        <f>IF(AND(K487="CT",G487=0%),"x"," ")</f>
        <v xml:space="preserve"> </v>
      </c>
      <c r="T487" s="20" t="str">
        <f>IF(AND(K487="CT",0%&lt;G487,G487&lt;30%),"x"," ")</f>
        <v xml:space="preserve"> </v>
      </c>
      <c r="U487" s="20">
        <f>IF(T487="x",C487,0)</f>
        <v>0</v>
      </c>
      <c r="V487" s="20" t="str">
        <f>IF(AND(K487="CT",30%&lt;G487,G487&lt;60%),"x"," ")</f>
        <v xml:space="preserve"> </v>
      </c>
      <c r="W487" s="20">
        <f>IF(V487="x",C487,0)</f>
        <v>0</v>
      </c>
      <c r="X487" s="20"/>
    </row>
    <row r="488" spans="1:24" ht="45.75" customHeight="1">
      <c r="A488" s="5">
        <v>2</v>
      </c>
      <c r="B488" s="43" t="s">
        <v>177</v>
      </c>
      <c r="C488" s="72">
        <v>1400</v>
      </c>
      <c r="D488" s="72">
        <v>1400</v>
      </c>
      <c r="E488" s="72">
        <v>1400</v>
      </c>
      <c r="F488" s="25">
        <f t="shared" si="247"/>
        <v>1</v>
      </c>
      <c r="G488" s="25">
        <f t="shared" si="248"/>
        <v>1</v>
      </c>
      <c r="H488" s="43"/>
      <c r="J488" s="1" t="s">
        <v>174</v>
      </c>
      <c r="K488" s="20" t="s">
        <v>17</v>
      </c>
      <c r="L488" s="20"/>
      <c r="M488" s="20">
        <f>IF(K488="CT",C488,0)</f>
        <v>1400</v>
      </c>
      <c r="N488" s="20">
        <f>IF(L488="KCM",C488,0)</f>
        <v>0</v>
      </c>
      <c r="O488" s="20">
        <f>IF(K488="CT",D488,0)</f>
        <v>1400</v>
      </c>
      <c r="P488" s="20">
        <f>IF(L488="KCM",D488,0)</f>
        <v>0</v>
      </c>
      <c r="Q488" s="20">
        <f>IF(K488="CT",E488,0)</f>
        <v>1400</v>
      </c>
      <c r="R488" s="20">
        <f>IF(L488="KCM",E488,0)</f>
        <v>0</v>
      </c>
      <c r="S488" s="20" t="str">
        <f>IF(AND(K488="CT",G488=0%),"x"," ")</f>
        <v xml:space="preserve"> </v>
      </c>
      <c r="T488" s="20" t="str">
        <f>IF(AND(K488="CT",0%&lt;G488,G488&lt;30%),"x"," ")</f>
        <v xml:space="preserve"> </v>
      </c>
      <c r="U488" s="20">
        <f>IF(T488="x",C488,0)</f>
        <v>0</v>
      </c>
      <c r="V488" s="20" t="str">
        <f>IF(AND(K488="CT",30%&lt;G488,G488&lt;60%),"x"," ")</f>
        <v xml:space="preserve"> </v>
      </c>
      <c r="W488" s="20">
        <f>IF(V488="x",C488,0)</f>
        <v>0</v>
      </c>
      <c r="X488" s="20"/>
    </row>
    <row r="489" spans="1:24" s="70" customFormat="1" ht="39.75" customHeight="1">
      <c r="A489" s="35"/>
      <c r="B489" s="67" t="s">
        <v>160</v>
      </c>
      <c r="C489" s="59">
        <f t="shared" ref="C489:E489" si="254">SUM(C490:C492)</f>
        <v>9500</v>
      </c>
      <c r="D489" s="59">
        <f t="shared" si="254"/>
        <v>9091.6749999999993</v>
      </c>
      <c r="E489" s="59">
        <f t="shared" si="254"/>
        <v>9091.6749999999993</v>
      </c>
      <c r="F489" s="38">
        <f t="shared" si="247"/>
        <v>0.95701842105263146</v>
      </c>
      <c r="G489" s="38">
        <f t="shared" si="248"/>
        <v>0.95701842105263146</v>
      </c>
      <c r="H489" s="68"/>
      <c r="I489" s="69"/>
      <c r="J489" s="69"/>
      <c r="K489" s="69"/>
      <c r="L489" s="69"/>
      <c r="M489" s="20"/>
      <c r="N489" s="20"/>
      <c r="O489" s="20"/>
      <c r="P489" s="20"/>
      <c r="Q489" s="20"/>
      <c r="R489" s="20"/>
      <c r="S489" s="20"/>
      <c r="T489" s="20"/>
      <c r="U489" s="20"/>
      <c r="V489" s="20"/>
      <c r="W489" s="20"/>
      <c r="X489" s="20"/>
    </row>
    <row r="490" spans="1:24" ht="45.75" customHeight="1">
      <c r="A490" s="5">
        <v>1</v>
      </c>
      <c r="B490" s="43" t="s">
        <v>178</v>
      </c>
      <c r="C490" s="72">
        <v>3600</v>
      </c>
      <c r="D490" s="72">
        <v>3600</v>
      </c>
      <c r="E490" s="72">
        <v>3600</v>
      </c>
      <c r="F490" s="42">
        <f t="shared" si="247"/>
        <v>1</v>
      </c>
      <c r="G490" s="42">
        <f t="shared" si="248"/>
        <v>1</v>
      </c>
      <c r="H490" s="43"/>
      <c r="J490" s="1" t="s">
        <v>174</v>
      </c>
      <c r="K490" s="20" t="s">
        <v>17</v>
      </c>
      <c r="L490" s="20"/>
      <c r="M490" s="20">
        <f>IF(K490="CT",C490,0)</f>
        <v>3600</v>
      </c>
      <c r="N490" s="20">
        <f>IF(L490="KCM",C490,0)</f>
        <v>0</v>
      </c>
      <c r="O490" s="20">
        <f>IF(K490="CT",D490,0)</f>
        <v>3600</v>
      </c>
      <c r="P490" s="20">
        <f>IF(L490="KCM",D490,0)</f>
        <v>0</v>
      </c>
      <c r="Q490" s="20">
        <f>IF(K490="CT",E490,0)</f>
        <v>3600</v>
      </c>
      <c r="R490" s="20">
        <f>IF(L490="KCM",E490,0)</f>
        <v>0</v>
      </c>
      <c r="S490" s="20" t="str">
        <f>IF(AND(K490="CT",G490=0%),"x"," ")</f>
        <v xml:space="preserve"> </v>
      </c>
      <c r="T490" s="20" t="str">
        <f>IF(AND(K490="CT",0%&lt;G490,G490&lt;30%),"x"," ")</f>
        <v xml:space="preserve"> </v>
      </c>
      <c r="U490" s="20">
        <f>IF(T490="x",C490,0)</f>
        <v>0</v>
      </c>
      <c r="V490" s="20" t="str">
        <f>IF(AND(K490="CT",30%&lt;G490,G490&lt;60%),"x"," ")</f>
        <v xml:space="preserve"> </v>
      </c>
      <c r="W490" s="20">
        <f>IF(V490="x",C490,0)</f>
        <v>0</v>
      </c>
      <c r="X490" s="20"/>
    </row>
    <row r="491" spans="1:24" ht="45.75" customHeight="1">
      <c r="A491" s="5">
        <v>2</v>
      </c>
      <c r="B491" s="43" t="s">
        <v>179</v>
      </c>
      <c r="C491" s="72">
        <v>4100</v>
      </c>
      <c r="D491" s="72">
        <v>3691.6750000000002</v>
      </c>
      <c r="E491" s="72">
        <v>3691.6750000000002</v>
      </c>
      <c r="F491" s="25">
        <f t="shared" si="247"/>
        <v>0.9004085365853659</v>
      </c>
      <c r="G491" s="25">
        <f t="shared" si="248"/>
        <v>0.9004085365853659</v>
      </c>
      <c r="H491" s="43"/>
      <c r="J491" s="1" t="s">
        <v>174</v>
      </c>
      <c r="K491" s="20" t="s">
        <v>17</v>
      </c>
      <c r="L491" s="20"/>
      <c r="M491" s="20">
        <f>IF(K491="CT",C491,0)</f>
        <v>4100</v>
      </c>
      <c r="N491" s="20">
        <f>IF(L491="KCM",C491,0)</f>
        <v>0</v>
      </c>
      <c r="O491" s="20">
        <f>IF(K491="CT",D491,0)</f>
        <v>3691.6750000000002</v>
      </c>
      <c r="P491" s="20">
        <f>IF(L491="KCM",D491,0)</f>
        <v>0</v>
      </c>
      <c r="Q491" s="20">
        <f>IF(K491="CT",E491,0)</f>
        <v>3691.6750000000002</v>
      </c>
      <c r="R491" s="20">
        <f>IF(L491="KCM",E491,0)</f>
        <v>0</v>
      </c>
      <c r="S491" s="20" t="str">
        <f>IF(AND(K491="CT",G491=0%),"x"," ")</f>
        <v xml:space="preserve"> </v>
      </c>
      <c r="T491" s="20" t="str">
        <f>IF(AND(K491="CT",0%&lt;G491,G491&lt;30%),"x"," ")</f>
        <v xml:space="preserve"> </v>
      </c>
      <c r="U491" s="20">
        <f>IF(T491="x",C491,0)</f>
        <v>0</v>
      </c>
      <c r="V491" s="20" t="str">
        <f>IF(AND(K491="CT",30%&lt;G491,G491&lt;60%),"x"," ")</f>
        <v xml:space="preserve"> </v>
      </c>
      <c r="W491" s="20">
        <f>IF(V491="x",C491,0)</f>
        <v>0</v>
      </c>
      <c r="X491" s="20"/>
    </row>
    <row r="492" spans="1:24" ht="45.75" customHeight="1">
      <c r="A492" s="5">
        <v>3</v>
      </c>
      <c r="B492" s="43" t="s">
        <v>180</v>
      </c>
      <c r="C492" s="72">
        <v>1800</v>
      </c>
      <c r="D492" s="72">
        <v>1799.9999999999998</v>
      </c>
      <c r="E492" s="72">
        <v>1799.9999999999998</v>
      </c>
      <c r="F492" s="25">
        <f t="shared" si="247"/>
        <v>0.99999999999999989</v>
      </c>
      <c r="G492" s="25">
        <f t="shared" si="248"/>
        <v>0.99999999999999989</v>
      </c>
      <c r="H492" s="43"/>
      <c r="J492" s="1" t="s">
        <v>174</v>
      </c>
      <c r="K492" s="20" t="s">
        <v>17</v>
      </c>
      <c r="L492" s="20"/>
      <c r="M492" s="20">
        <f>IF(K492="CT",C492,0)</f>
        <v>1800</v>
      </c>
      <c r="N492" s="20">
        <f>IF(L492="KCM",C492,0)</f>
        <v>0</v>
      </c>
      <c r="O492" s="20">
        <f>IF(K492="CT",D492,0)</f>
        <v>1799.9999999999998</v>
      </c>
      <c r="P492" s="20">
        <f>IF(L492="KCM",D492,0)</f>
        <v>0</v>
      </c>
      <c r="Q492" s="20">
        <f>IF(K492="CT",E492,0)</f>
        <v>1799.9999999999998</v>
      </c>
      <c r="R492" s="20">
        <f>IF(L492="KCM",E492,0)</f>
        <v>0</v>
      </c>
      <c r="S492" s="20" t="str">
        <f>IF(AND(K492="CT",G492=0%),"x"," ")</f>
        <v xml:space="preserve"> </v>
      </c>
      <c r="T492" s="20" t="str">
        <f>IF(AND(K492="CT",0%&lt;G492,G492&lt;30%),"x"," ")</f>
        <v xml:space="preserve"> </v>
      </c>
      <c r="U492" s="20">
        <f>IF(T492="x",C492,0)</f>
        <v>0</v>
      </c>
      <c r="V492" s="20" t="str">
        <f>IF(AND(K492="CT",30%&lt;G492,G492&lt;60%),"x"," ")</f>
        <v xml:space="preserve"> </v>
      </c>
      <c r="W492" s="20">
        <f>IF(V492="x",C492,0)</f>
        <v>0</v>
      </c>
      <c r="X492" s="20"/>
    </row>
    <row r="493" spans="1:24" s="70" customFormat="1" ht="39.75" customHeight="1">
      <c r="A493" s="35"/>
      <c r="B493" s="67" t="s">
        <v>163</v>
      </c>
      <c r="C493" s="59">
        <f>SUM(C494:C496)</f>
        <v>13100</v>
      </c>
      <c r="D493" s="59">
        <f t="shared" ref="D493:E493" si="255">SUM(D494:D496)</f>
        <v>6943.8739959999994</v>
      </c>
      <c r="E493" s="59">
        <f t="shared" si="255"/>
        <v>6943.8739959999994</v>
      </c>
      <c r="F493" s="38">
        <f t="shared" si="247"/>
        <v>0.53006671725190835</v>
      </c>
      <c r="G493" s="38">
        <f t="shared" si="248"/>
        <v>0.53006671725190835</v>
      </c>
      <c r="H493" s="68"/>
      <c r="I493" s="69"/>
      <c r="J493" s="69"/>
      <c r="K493" s="69"/>
      <c r="L493" s="69"/>
      <c r="M493" s="20"/>
      <c r="N493" s="20"/>
      <c r="O493" s="20"/>
      <c r="P493" s="20"/>
      <c r="Q493" s="20"/>
      <c r="R493" s="20"/>
      <c r="S493" s="20"/>
      <c r="T493" s="20"/>
      <c r="U493" s="20"/>
      <c r="V493" s="20"/>
      <c r="W493" s="20"/>
      <c r="X493" s="20"/>
    </row>
    <row r="494" spans="1:24" ht="45.75" customHeight="1">
      <c r="A494" s="5">
        <v>1</v>
      </c>
      <c r="B494" s="43" t="s">
        <v>181</v>
      </c>
      <c r="C494" s="72">
        <v>2300</v>
      </c>
      <c r="D494" s="72">
        <v>1776.9047310000001</v>
      </c>
      <c r="E494" s="72">
        <v>1776.9047310000001</v>
      </c>
      <c r="F494" s="25">
        <f t="shared" si="247"/>
        <v>0.77256727434782613</v>
      </c>
      <c r="G494" s="25">
        <f t="shared" si="248"/>
        <v>0.77256727434782613</v>
      </c>
      <c r="H494" s="43"/>
      <c r="J494" s="1" t="s">
        <v>174</v>
      </c>
      <c r="K494" s="20" t="s">
        <v>17</v>
      </c>
      <c r="L494" s="20"/>
      <c r="M494" s="20">
        <f>IF(K494="CT",C494,0)</f>
        <v>2300</v>
      </c>
      <c r="N494" s="20">
        <f>IF(L494="KCM",C494,0)</f>
        <v>0</v>
      </c>
      <c r="O494" s="20">
        <f>IF(K494="CT",D494,0)</f>
        <v>1776.9047310000001</v>
      </c>
      <c r="P494" s="20">
        <f>IF(L494="KCM",D494,0)</f>
        <v>0</v>
      </c>
      <c r="Q494" s="20">
        <f>IF(K494="CT",E494,0)</f>
        <v>1776.9047310000001</v>
      </c>
      <c r="R494" s="20">
        <f>IF(L494="KCM",E494,0)</f>
        <v>0</v>
      </c>
      <c r="S494" s="20" t="str">
        <f>IF(AND(K494="CT",G494=0%),"x"," ")</f>
        <v xml:space="preserve"> </v>
      </c>
      <c r="T494" s="20" t="str">
        <f>IF(AND(K494="CT",0%&lt;G494,G494&lt;30%),"x"," ")</f>
        <v xml:space="preserve"> </v>
      </c>
      <c r="U494" s="20">
        <f>IF(T494="x",C494,0)</f>
        <v>0</v>
      </c>
      <c r="V494" s="20" t="str">
        <f>IF(AND(K494="CT",30%&lt;G494,G494&lt;60%),"x"," ")</f>
        <v xml:space="preserve"> </v>
      </c>
      <c r="W494" s="20">
        <f>IF(V494="x",C494,0)</f>
        <v>0</v>
      </c>
      <c r="X494" s="20"/>
    </row>
    <row r="495" spans="1:24" ht="45.75" customHeight="1">
      <c r="A495" s="5">
        <v>2</v>
      </c>
      <c r="B495" s="43" t="s">
        <v>183</v>
      </c>
      <c r="C495" s="72">
        <v>6200</v>
      </c>
      <c r="D495" s="72">
        <v>3842.2240119999997</v>
      </c>
      <c r="E495" s="72">
        <v>3842.2240119999997</v>
      </c>
      <c r="F495" s="25">
        <f t="shared" si="247"/>
        <v>0.61971355032258058</v>
      </c>
      <c r="G495" s="25">
        <f t="shared" si="248"/>
        <v>0.61971355032258058</v>
      </c>
      <c r="H495" s="43"/>
      <c r="J495" s="1" t="s">
        <v>174</v>
      </c>
      <c r="K495" s="20" t="s">
        <v>17</v>
      </c>
      <c r="L495" s="20"/>
      <c r="M495" s="20">
        <f>IF(K495="CT",C495,0)</f>
        <v>6200</v>
      </c>
      <c r="N495" s="20">
        <f>IF(L495="KCM",C495,0)</f>
        <v>0</v>
      </c>
      <c r="O495" s="20">
        <f>IF(K495="CT",D495,0)</f>
        <v>3842.2240119999997</v>
      </c>
      <c r="P495" s="20">
        <f>IF(L495="KCM",D495,0)</f>
        <v>0</v>
      </c>
      <c r="Q495" s="20">
        <f>IF(K495="CT",E495,0)</f>
        <v>3842.2240119999997</v>
      </c>
      <c r="R495" s="20">
        <f>IF(L495="KCM",E495,0)</f>
        <v>0</v>
      </c>
      <c r="S495" s="20" t="str">
        <f>IF(AND(K495="CT",G495=0%),"x"," ")</f>
        <v xml:space="preserve"> </v>
      </c>
      <c r="T495" s="20" t="str">
        <f>IF(AND(K495="CT",0%&lt;G495,G495&lt;30%),"x"," ")</f>
        <v xml:space="preserve"> </v>
      </c>
      <c r="U495" s="20">
        <f>IF(T495="x",C495,0)</f>
        <v>0</v>
      </c>
      <c r="V495" s="20" t="str">
        <f>IF(AND(K495="CT",30%&lt;G495,G495&lt;60%),"x"," ")</f>
        <v xml:space="preserve"> </v>
      </c>
      <c r="W495" s="20">
        <f>IF(V495="x",C495,0)</f>
        <v>0</v>
      </c>
      <c r="X495" s="20"/>
    </row>
    <row r="496" spans="1:24" ht="45.75" customHeight="1">
      <c r="A496" s="5">
        <v>3</v>
      </c>
      <c r="B496" s="43" t="s">
        <v>184</v>
      </c>
      <c r="C496" s="72">
        <v>4600</v>
      </c>
      <c r="D496" s="72">
        <v>1324.745253</v>
      </c>
      <c r="E496" s="72">
        <v>1324.745253</v>
      </c>
      <c r="F496" s="25">
        <f t="shared" si="247"/>
        <v>0.2879880984782609</v>
      </c>
      <c r="G496" s="25">
        <f t="shared" si="248"/>
        <v>0.2879880984782609</v>
      </c>
      <c r="H496" s="43"/>
      <c r="J496" s="1" t="s">
        <v>174</v>
      </c>
      <c r="K496" s="20" t="s">
        <v>17</v>
      </c>
      <c r="L496" s="20"/>
      <c r="M496" s="20">
        <f>IF(K496="CT",C496,0)</f>
        <v>4600</v>
      </c>
      <c r="N496" s="20">
        <f>IF(L496="KCM",C496,0)</f>
        <v>0</v>
      </c>
      <c r="O496" s="20">
        <f>IF(K496="CT",D496,0)</f>
        <v>1324.745253</v>
      </c>
      <c r="P496" s="20">
        <f>IF(L496="KCM",D496,0)</f>
        <v>0</v>
      </c>
      <c r="Q496" s="20">
        <f>IF(K496="CT",E496,0)</f>
        <v>1324.745253</v>
      </c>
      <c r="R496" s="20">
        <f>IF(L496="KCM",E496,0)</f>
        <v>0</v>
      </c>
      <c r="S496" s="20" t="str">
        <f>IF(AND(K496="CT",G496=0%),"x"," ")</f>
        <v xml:space="preserve"> </v>
      </c>
      <c r="T496" s="20" t="str">
        <f>IF(AND(K496="CT",0%&lt;G496,G496&lt;30%),"x"," ")</f>
        <v>x</v>
      </c>
      <c r="U496" s="20">
        <f>IF(T496="x",C496,0)</f>
        <v>4600</v>
      </c>
      <c r="V496" s="20" t="str">
        <f>IF(AND(K496="CT",30%&lt;G496,G496&lt;60%),"x"," ")</f>
        <v xml:space="preserve"> </v>
      </c>
      <c r="W496" s="20">
        <f>IF(V496="x",C496,0)</f>
        <v>0</v>
      </c>
      <c r="X496" s="20"/>
    </row>
    <row r="497" spans="1:24" s="70" customFormat="1" ht="39.75" customHeight="1">
      <c r="A497" s="35"/>
      <c r="B497" s="67" t="s">
        <v>166</v>
      </c>
      <c r="C497" s="59">
        <f t="shared" ref="C497:E497" si="256">SUM(C498:C504)</f>
        <v>23100</v>
      </c>
      <c r="D497" s="59">
        <f t="shared" si="256"/>
        <v>19430.36622</v>
      </c>
      <c r="E497" s="59">
        <f t="shared" si="256"/>
        <v>19430.36622</v>
      </c>
      <c r="F497" s="38">
        <f t="shared" si="247"/>
        <v>0.84114139480519479</v>
      </c>
      <c r="G497" s="38">
        <f t="shared" si="248"/>
        <v>0.84114139480519479</v>
      </c>
      <c r="H497" s="68"/>
      <c r="I497" s="69"/>
      <c r="J497" s="69"/>
      <c r="K497" s="69"/>
      <c r="L497" s="69"/>
      <c r="M497" s="20"/>
      <c r="N497" s="20"/>
      <c r="O497" s="20"/>
      <c r="P497" s="20"/>
      <c r="Q497" s="20"/>
      <c r="R497" s="20"/>
      <c r="S497" s="20"/>
      <c r="T497" s="20"/>
      <c r="U497" s="20"/>
      <c r="V497" s="20"/>
      <c r="W497" s="20"/>
      <c r="X497" s="20"/>
    </row>
    <row r="498" spans="1:24" ht="45.75" customHeight="1">
      <c r="A498" s="5">
        <v>1</v>
      </c>
      <c r="B498" s="43" t="s">
        <v>185</v>
      </c>
      <c r="C498" s="72">
        <v>800</v>
      </c>
      <c r="D498" s="83">
        <v>800</v>
      </c>
      <c r="E498" s="83">
        <v>800</v>
      </c>
      <c r="F498" s="42">
        <f t="shared" si="247"/>
        <v>1</v>
      </c>
      <c r="G498" s="42">
        <f t="shared" si="248"/>
        <v>1</v>
      </c>
      <c r="H498" s="43"/>
      <c r="J498" s="1" t="s">
        <v>174</v>
      </c>
      <c r="K498" s="20" t="s">
        <v>17</v>
      </c>
      <c r="L498" s="20"/>
      <c r="M498" s="20">
        <f t="shared" ref="M498:M504" si="257">IF(K498="CT",C498,0)</f>
        <v>800</v>
      </c>
      <c r="N498" s="20">
        <f t="shared" ref="N498:N504" si="258">IF(L498="KCM",C498,0)</f>
        <v>0</v>
      </c>
      <c r="O498" s="20">
        <f t="shared" ref="O498:O504" si="259">IF(K498="CT",D498,0)</f>
        <v>800</v>
      </c>
      <c r="P498" s="20">
        <f t="shared" ref="P498:P504" si="260">IF(L498="KCM",D498,0)</f>
        <v>0</v>
      </c>
      <c r="Q498" s="20">
        <f t="shared" ref="Q498:Q504" si="261">IF(K498="CT",E498,0)</f>
        <v>800</v>
      </c>
      <c r="R498" s="20">
        <f t="shared" ref="R498:R504" si="262">IF(L498="KCM",E498,0)</f>
        <v>0</v>
      </c>
      <c r="S498" s="20" t="str">
        <f t="shared" ref="S498:S504" si="263">IF(AND(K498="CT",G498=0%),"x"," ")</f>
        <v xml:space="preserve"> </v>
      </c>
      <c r="T498" s="20" t="str">
        <f t="shared" ref="T498:T504" si="264">IF(AND(K498="CT",0%&lt;G498,G498&lt;30%),"x"," ")</f>
        <v xml:space="preserve"> </v>
      </c>
      <c r="U498" s="20">
        <f t="shared" ref="U498:U504" si="265">IF(T498="x",C498,0)</f>
        <v>0</v>
      </c>
      <c r="V498" s="20" t="str">
        <f t="shared" ref="V498:V504" si="266">IF(AND(K498="CT",30%&lt;G498,G498&lt;60%),"x"," ")</f>
        <v xml:space="preserve"> </v>
      </c>
      <c r="W498" s="20">
        <f t="shared" ref="W498:W504" si="267">IF(V498="x",C498,0)</f>
        <v>0</v>
      </c>
      <c r="X498" s="20"/>
    </row>
    <row r="499" spans="1:24" ht="45.75" customHeight="1">
      <c r="A499" s="5">
        <v>2</v>
      </c>
      <c r="B499" s="43" t="s">
        <v>186</v>
      </c>
      <c r="C499" s="72">
        <v>2900</v>
      </c>
      <c r="D499" s="83">
        <v>2900</v>
      </c>
      <c r="E499" s="83">
        <v>2900</v>
      </c>
      <c r="F499" s="25">
        <f t="shared" si="247"/>
        <v>1</v>
      </c>
      <c r="G499" s="25">
        <f t="shared" si="248"/>
        <v>1</v>
      </c>
      <c r="H499" s="43"/>
      <c r="J499" s="1" t="s">
        <v>174</v>
      </c>
      <c r="K499" s="20" t="s">
        <v>17</v>
      </c>
      <c r="L499" s="20"/>
      <c r="M499" s="20">
        <f t="shared" si="257"/>
        <v>2900</v>
      </c>
      <c r="N499" s="20">
        <f t="shared" si="258"/>
        <v>0</v>
      </c>
      <c r="O499" s="20">
        <f t="shared" si="259"/>
        <v>2900</v>
      </c>
      <c r="P499" s="20">
        <f t="shared" si="260"/>
        <v>0</v>
      </c>
      <c r="Q499" s="20">
        <f t="shared" si="261"/>
        <v>2900</v>
      </c>
      <c r="R499" s="20">
        <f t="shared" si="262"/>
        <v>0</v>
      </c>
      <c r="S499" s="20" t="str">
        <f t="shared" si="263"/>
        <v xml:space="preserve"> </v>
      </c>
      <c r="T499" s="20" t="str">
        <f t="shared" si="264"/>
        <v xml:space="preserve"> </v>
      </c>
      <c r="U499" s="20">
        <f t="shared" si="265"/>
        <v>0</v>
      </c>
      <c r="V499" s="20" t="str">
        <f t="shared" si="266"/>
        <v xml:space="preserve"> </v>
      </c>
      <c r="W499" s="20">
        <f t="shared" si="267"/>
        <v>0</v>
      </c>
      <c r="X499" s="20"/>
    </row>
    <row r="500" spans="1:24" ht="45.75" customHeight="1">
      <c r="A500" s="5">
        <v>3</v>
      </c>
      <c r="B500" s="43" t="s">
        <v>187</v>
      </c>
      <c r="C500" s="72">
        <v>2000</v>
      </c>
      <c r="D500" s="83">
        <v>2000</v>
      </c>
      <c r="E500" s="83">
        <v>2000</v>
      </c>
      <c r="F500" s="25">
        <f t="shared" si="247"/>
        <v>1</v>
      </c>
      <c r="G500" s="25">
        <f t="shared" si="248"/>
        <v>1</v>
      </c>
      <c r="H500" s="43"/>
      <c r="J500" s="1" t="s">
        <v>174</v>
      </c>
      <c r="K500" s="20" t="s">
        <v>17</v>
      </c>
      <c r="L500" s="20"/>
      <c r="M500" s="20">
        <f t="shared" si="257"/>
        <v>2000</v>
      </c>
      <c r="N500" s="20">
        <f t="shared" si="258"/>
        <v>0</v>
      </c>
      <c r="O500" s="20">
        <f t="shared" si="259"/>
        <v>2000</v>
      </c>
      <c r="P500" s="20">
        <f t="shared" si="260"/>
        <v>0</v>
      </c>
      <c r="Q500" s="20">
        <f t="shared" si="261"/>
        <v>2000</v>
      </c>
      <c r="R500" s="20">
        <f t="shared" si="262"/>
        <v>0</v>
      </c>
      <c r="S500" s="20" t="str">
        <f t="shared" si="263"/>
        <v xml:space="preserve"> </v>
      </c>
      <c r="T500" s="20" t="str">
        <f t="shared" si="264"/>
        <v xml:space="preserve"> </v>
      </c>
      <c r="U500" s="20">
        <f t="shared" si="265"/>
        <v>0</v>
      </c>
      <c r="V500" s="20" t="str">
        <f t="shared" si="266"/>
        <v xml:space="preserve"> </v>
      </c>
      <c r="W500" s="20">
        <f t="shared" si="267"/>
        <v>0</v>
      </c>
      <c r="X500" s="20"/>
    </row>
    <row r="501" spans="1:24" ht="45.75" customHeight="1">
      <c r="A501" s="5">
        <v>4</v>
      </c>
      <c r="B501" s="43" t="s">
        <v>188</v>
      </c>
      <c r="C501" s="72">
        <v>3100</v>
      </c>
      <c r="D501" s="83">
        <v>3100</v>
      </c>
      <c r="E501" s="83">
        <v>3100</v>
      </c>
      <c r="F501" s="25">
        <f t="shared" si="247"/>
        <v>1</v>
      </c>
      <c r="G501" s="25">
        <f t="shared" si="248"/>
        <v>1</v>
      </c>
      <c r="H501" s="43"/>
      <c r="J501" s="1" t="s">
        <v>174</v>
      </c>
      <c r="K501" s="20" t="s">
        <v>17</v>
      </c>
      <c r="L501" s="20"/>
      <c r="M501" s="20">
        <f t="shared" si="257"/>
        <v>3100</v>
      </c>
      <c r="N501" s="20">
        <f t="shared" si="258"/>
        <v>0</v>
      </c>
      <c r="O501" s="20">
        <f t="shared" si="259"/>
        <v>3100</v>
      </c>
      <c r="P501" s="20">
        <f t="shared" si="260"/>
        <v>0</v>
      </c>
      <c r="Q501" s="20">
        <f t="shared" si="261"/>
        <v>3100</v>
      </c>
      <c r="R501" s="20">
        <f t="shared" si="262"/>
        <v>0</v>
      </c>
      <c r="S501" s="20" t="str">
        <f t="shared" si="263"/>
        <v xml:space="preserve"> </v>
      </c>
      <c r="T501" s="20" t="str">
        <f t="shared" si="264"/>
        <v xml:space="preserve"> </v>
      </c>
      <c r="U501" s="20">
        <f t="shared" si="265"/>
        <v>0</v>
      </c>
      <c r="V501" s="20" t="str">
        <f t="shared" si="266"/>
        <v xml:space="preserve"> </v>
      </c>
      <c r="W501" s="20">
        <f t="shared" si="267"/>
        <v>0</v>
      </c>
      <c r="X501" s="20"/>
    </row>
    <row r="502" spans="1:24" ht="45.75" customHeight="1">
      <c r="A502" s="5">
        <v>5</v>
      </c>
      <c r="B502" s="43" t="s">
        <v>189</v>
      </c>
      <c r="C502" s="72">
        <v>6000</v>
      </c>
      <c r="D502" s="83">
        <v>6000</v>
      </c>
      <c r="E502" s="83">
        <v>6000</v>
      </c>
      <c r="F502" s="25">
        <f t="shared" si="247"/>
        <v>1</v>
      </c>
      <c r="G502" s="25">
        <f t="shared" si="248"/>
        <v>1</v>
      </c>
      <c r="H502" s="43"/>
      <c r="J502" s="1" t="s">
        <v>174</v>
      </c>
      <c r="K502" s="20" t="s">
        <v>17</v>
      </c>
      <c r="L502" s="20"/>
      <c r="M502" s="20">
        <f t="shared" si="257"/>
        <v>6000</v>
      </c>
      <c r="N502" s="20">
        <f t="shared" si="258"/>
        <v>0</v>
      </c>
      <c r="O502" s="20">
        <f t="shared" si="259"/>
        <v>6000</v>
      </c>
      <c r="P502" s="20">
        <f t="shared" si="260"/>
        <v>0</v>
      </c>
      <c r="Q502" s="20">
        <f t="shared" si="261"/>
        <v>6000</v>
      </c>
      <c r="R502" s="20">
        <f t="shared" si="262"/>
        <v>0</v>
      </c>
      <c r="S502" s="20" t="str">
        <f t="shared" si="263"/>
        <v xml:space="preserve"> </v>
      </c>
      <c r="T502" s="20" t="str">
        <f t="shared" si="264"/>
        <v xml:space="preserve"> </v>
      </c>
      <c r="U502" s="20">
        <f t="shared" si="265"/>
        <v>0</v>
      </c>
      <c r="V502" s="20" t="str">
        <f t="shared" si="266"/>
        <v xml:space="preserve"> </v>
      </c>
      <c r="W502" s="20">
        <f t="shared" si="267"/>
        <v>0</v>
      </c>
      <c r="X502" s="20"/>
    </row>
    <row r="503" spans="1:24" ht="45.75" customHeight="1">
      <c r="A503" s="5">
        <v>6</v>
      </c>
      <c r="B503" s="43" t="s">
        <v>190</v>
      </c>
      <c r="C503" s="72">
        <v>4100</v>
      </c>
      <c r="D503" s="83">
        <v>430.36622</v>
      </c>
      <c r="E503" s="83">
        <v>430.36622</v>
      </c>
      <c r="F503" s="25">
        <f t="shared" si="247"/>
        <v>0.10496737073170731</v>
      </c>
      <c r="G503" s="25">
        <f t="shared" si="248"/>
        <v>0.10496737073170731</v>
      </c>
      <c r="H503" s="43"/>
      <c r="J503" s="1" t="s">
        <v>174</v>
      </c>
      <c r="K503" s="20" t="s">
        <v>17</v>
      </c>
      <c r="L503" s="20"/>
      <c r="M503" s="20">
        <f t="shared" si="257"/>
        <v>4100</v>
      </c>
      <c r="N503" s="20">
        <f t="shared" si="258"/>
        <v>0</v>
      </c>
      <c r="O503" s="20">
        <f t="shared" si="259"/>
        <v>430.36622</v>
      </c>
      <c r="P503" s="20">
        <f t="shared" si="260"/>
        <v>0</v>
      </c>
      <c r="Q503" s="20">
        <f t="shared" si="261"/>
        <v>430.36622</v>
      </c>
      <c r="R503" s="20">
        <f t="shared" si="262"/>
        <v>0</v>
      </c>
      <c r="S503" s="20" t="str">
        <f t="shared" si="263"/>
        <v xml:space="preserve"> </v>
      </c>
      <c r="T503" s="20" t="str">
        <f t="shared" si="264"/>
        <v>x</v>
      </c>
      <c r="U503" s="20">
        <f t="shared" si="265"/>
        <v>4100</v>
      </c>
      <c r="V503" s="20" t="str">
        <f t="shared" si="266"/>
        <v xml:space="preserve"> </v>
      </c>
      <c r="W503" s="20">
        <f t="shared" si="267"/>
        <v>0</v>
      </c>
      <c r="X503" s="20"/>
    </row>
    <row r="504" spans="1:24" ht="45.75" customHeight="1">
      <c r="A504" s="5">
        <v>7</v>
      </c>
      <c r="B504" s="43" t="s">
        <v>191</v>
      </c>
      <c r="C504" s="72">
        <v>4200</v>
      </c>
      <c r="D504" s="83">
        <v>4200</v>
      </c>
      <c r="E504" s="83">
        <v>4200</v>
      </c>
      <c r="F504" s="25">
        <f t="shared" si="247"/>
        <v>1</v>
      </c>
      <c r="G504" s="25">
        <f t="shared" si="248"/>
        <v>1</v>
      </c>
      <c r="H504" s="43"/>
      <c r="J504" s="1" t="s">
        <v>174</v>
      </c>
      <c r="K504" s="20" t="s">
        <v>17</v>
      </c>
      <c r="L504" s="20"/>
      <c r="M504" s="20">
        <f t="shared" si="257"/>
        <v>4200</v>
      </c>
      <c r="N504" s="20">
        <f t="shared" si="258"/>
        <v>0</v>
      </c>
      <c r="O504" s="20">
        <f t="shared" si="259"/>
        <v>4200</v>
      </c>
      <c r="P504" s="20">
        <f t="shared" si="260"/>
        <v>0</v>
      </c>
      <c r="Q504" s="20">
        <f t="shared" si="261"/>
        <v>4200</v>
      </c>
      <c r="R504" s="20">
        <f t="shared" si="262"/>
        <v>0</v>
      </c>
      <c r="S504" s="20" t="str">
        <f t="shared" si="263"/>
        <v xml:space="preserve"> </v>
      </c>
      <c r="T504" s="20" t="str">
        <f t="shared" si="264"/>
        <v xml:space="preserve"> </v>
      </c>
      <c r="U504" s="20">
        <f t="shared" si="265"/>
        <v>0</v>
      </c>
      <c r="V504" s="20" t="str">
        <f t="shared" si="266"/>
        <v xml:space="preserve"> </v>
      </c>
      <c r="W504" s="20">
        <f t="shared" si="267"/>
        <v>0</v>
      </c>
      <c r="X504" s="20"/>
    </row>
    <row r="505" spans="1:24" ht="30.75" customHeight="1">
      <c r="A505" s="135" t="s">
        <v>75</v>
      </c>
      <c r="B505" s="14" t="s">
        <v>196</v>
      </c>
      <c r="C505" s="109">
        <f>SUM(C506,C519,C529)</f>
        <v>44136</v>
      </c>
      <c r="D505" s="109">
        <f t="shared" ref="D505:E505" si="268">SUM(D506,D519,D529)</f>
        <v>30358.419309000001</v>
      </c>
      <c r="E505" s="109">
        <f t="shared" si="268"/>
        <v>30358.419309000001</v>
      </c>
      <c r="F505" s="8">
        <f t="shared" si="247"/>
        <v>0.68783803038336055</v>
      </c>
      <c r="G505" s="8">
        <f t="shared" si="248"/>
        <v>0.68783803038336055</v>
      </c>
      <c r="H505" s="43"/>
      <c r="M505" s="20"/>
      <c r="N505" s="20"/>
      <c r="O505" s="20"/>
      <c r="P505" s="20"/>
      <c r="Q505" s="20"/>
      <c r="R505" s="20"/>
      <c r="S505" s="20"/>
      <c r="T505" s="20"/>
      <c r="U505" s="20"/>
      <c r="V505" s="20"/>
      <c r="W505" s="20"/>
      <c r="X505" s="20"/>
    </row>
    <row r="506" spans="1:24" s="66" customFormat="1" ht="35.25" customHeight="1">
      <c r="A506" s="45" t="s">
        <v>86</v>
      </c>
      <c r="B506" s="46" t="s">
        <v>87</v>
      </c>
      <c r="C506" s="82">
        <f t="shared" ref="C506:E506" si="269">SUM(C507,,C511,C513,C516)</f>
        <v>19600</v>
      </c>
      <c r="D506" s="82">
        <f t="shared" si="269"/>
        <v>12660.90069</v>
      </c>
      <c r="E506" s="82">
        <f t="shared" si="269"/>
        <v>12660.90069</v>
      </c>
      <c r="F506" s="38">
        <f t="shared" si="247"/>
        <v>0.64596432091836742</v>
      </c>
      <c r="G506" s="38">
        <f t="shared" si="248"/>
        <v>0.64596432091836742</v>
      </c>
      <c r="H506" s="64"/>
      <c r="I506" s="65"/>
      <c r="J506" s="65"/>
      <c r="K506" s="65"/>
      <c r="L506" s="65"/>
      <c r="M506" s="20"/>
      <c r="N506" s="20"/>
      <c r="O506" s="20"/>
      <c r="P506" s="20"/>
      <c r="Q506" s="20"/>
      <c r="R506" s="20"/>
      <c r="S506" s="20"/>
      <c r="T506" s="20"/>
      <c r="U506" s="20"/>
      <c r="V506" s="20"/>
      <c r="W506" s="20"/>
      <c r="X506" s="20"/>
    </row>
    <row r="507" spans="1:24" s="70" customFormat="1" ht="39.75" customHeight="1">
      <c r="A507" s="35"/>
      <c r="B507" s="67" t="s">
        <v>150</v>
      </c>
      <c r="C507" s="59">
        <f t="shared" ref="C507:E507" si="270">SUM(C508:C510)</f>
        <v>11000</v>
      </c>
      <c r="D507" s="59">
        <f t="shared" si="270"/>
        <v>5152.0058260000005</v>
      </c>
      <c r="E507" s="59">
        <f t="shared" si="270"/>
        <v>5152.0058260000005</v>
      </c>
      <c r="F507" s="38">
        <f t="shared" si="247"/>
        <v>0.46836416600000003</v>
      </c>
      <c r="G507" s="38">
        <f t="shared" si="248"/>
        <v>0.46836416600000003</v>
      </c>
      <c r="H507" s="68"/>
      <c r="I507" s="69"/>
      <c r="J507" s="69"/>
      <c r="K507" s="69"/>
      <c r="L507" s="69"/>
      <c r="M507" s="20"/>
      <c r="N507" s="20"/>
      <c r="O507" s="20"/>
      <c r="P507" s="20"/>
      <c r="Q507" s="20"/>
      <c r="R507" s="20"/>
      <c r="S507" s="20"/>
      <c r="T507" s="20"/>
      <c r="U507" s="20"/>
      <c r="V507" s="20"/>
      <c r="W507" s="20"/>
      <c r="X507" s="20"/>
    </row>
    <row r="508" spans="1:24" ht="45.75" customHeight="1">
      <c r="A508" s="5">
        <v>1</v>
      </c>
      <c r="B508" s="43" t="s">
        <v>197</v>
      </c>
      <c r="C508" s="72">
        <v>4000</v>
      </c>
      <c r="D508" s="72">
        <v>3999.9886000000001</v>
      </c>
      <c r="E508" s="72">
        <v>3999.9886000000001</v>
      </c>
      <c r="F508" s="42">
        <f t="shared" si="247"/>
        <v>0.99999715</v>
      </c>
      <c r="G508" s="42">
        <f t="shared" si="248"/>
        <v>0.99999715</v>
      </c>
      <c r="H508" s="43"/>
      <c r="J508" s="1" t="s">
        <v>89</v>
      </c>
      <c r="K508" s="20"/>
      <c r="L508" s="20" t="s">
        <v>18</v>
      </c>
      <c r="M508" s="20">
        <f>IF(K508="CT",C508,0)</f>
        <v>0</v>
      </c>
      <c r="N508" s="20">
        <f>IF(L508="KCM",C508,0)</f>
        <v>4000</v>
      </c>
      <c r="O508" s="20">
        <f>IF(K508="CT",D508,0)</f>
        <v>0</v>
      </c>
      <c r="P508" s="20">
        <f>IF(L508="KCM",D508,0)</f>
        <v>3999.9886000000001</v>
      </c>
      <c r="Q508" s="20">
        <f>IF(K508="CT",E508,0)</f>
        <v>0</v>
      </c>
      <c r="R508" s="20">
        <f>IF(L508="KCM",E508,0)</f>
        <v>3999.9886000000001</v>
      </c>
      <c r="S508" s="20" t="str">
        <f>IF(AND(K508="CT",G508=0%),"x"," ")</f>
        <v xml:space="preserve"> </v>
      </c>
      <c r="T508" s="20" t="str">
        <f>IF(AND(K508="CT",0%&lt;G508,G508&lt;30%),"x"," ")</f>
        <v xml:space="preserve"> </v>
      </c>
      <c r="U508" s="20">
        <f>IF(T508="x",C508,0)</f>
        <v>0</v>
      </c>
      <c r="V508" s="20" t="str">
        <f>IF(AND(K508="CT",30%&lt;G508,G508&lt;60%),"x"," ")</f>
        <v xml:space="preserve"> </v>
      </c>
      <c r="W508" s="20">
        <f>IF(V508="x",C508,0)</f>
        <v>0</v>
      </c>
      <c r="X508" s="20"/>
    </row>
    <row r="509" spans="1:24" ht="45.75" customHeight="1">
      <c r="A509" s="5">
        <v>2</v>
      </c>
      <c r="B509" s="43" t="s">
        <v>198</v>
      </c>
      <c r="C509" s="72">
        <v>4000</v>
      </c>
      <c r="D509" s="72">
        <v>0</v>
      </c>
      <c r="E509" s="72">
        <v>0</v>
      </c>
      <c r="F509" s="25">
        <f t="shared" si="247"/>
        <v>0</v>
      </c>
      <c r="G509" s="25">
        <f t="shared" si="248"/>
        <v>0</v>
      </c>
      <c r="H509" s="43"/>
      <c r="J509" s="1" t="s">
        <v>89</v>
      </c>
      <c r="K509" s="20"/>
      <c r="L509" s="20" t="s">
        <v>18</v>
      </c>
      <c r="M509" s="20">
        <f>IF(K509="CT",C509,0)</f>
        <v>0</v>
      </c>
      <c r="N509" s="20">
        <f>IF(L509="KCM",C509,0)</f>
        <v>4000</v>
      </c>
      <c r="O509" s="20">
        <f>IF(K509="CT",D509,0)</f>
        <v>0</v>
      </c>
      <c r="P509" s="20">
        <f>IF(L509="KCM",D509,0)</f>
        <v>0</v>
      </c>
      <c r="Q509" s="20">
        <f>IF(K509="CT",E509,0)</f>
        <v>0</v>
      </c>
      <c r="R509" s="20">
        <f>IF(L509="KCM",E509,0)</f>
        <v>0</v>
      </c>
      <c r="S509" s="20" t="str">
        <f>IF(AND(K509="CT",G509=0%),"x"," ")</f>
        <v xml:space="preserve"> </v>
      </c>
      <c r="T509" s="20" t="str">
        <f>IF(AND(K509="CT",0%&lt;G509,G509&lt;30%),"x"," ")</f>
        <v xml:space="preserve"> </v>
      </c>
      <c r="U509" s="20">
        <f>IF(T509="x",C509,0)</f>
        <v>0</v>
      </c>
      <c r="V509" s="20" t="str">
        <f>IF(AND(K509="CT",30%&lt;G509,G509&lt;60%),"x"," ")</f>
        <v xml:space="preserve"> </v>
      </c>
      <c r="W509" s="20">
        <f>IF(V509="x",C509,0)</f>
        <v>0</v>
      </c>
      <c r="X509" s="20"/>
    </row>
    <row r="510" spans="1:24" ht="45.75" customHeight="1">
      <c r="A510" s="5">
        <v>3</v>
      </c>
      <c r="B510" s="43" t="s">
        <v>199</v>
      </c>
      <c r="C510" s="72">
        <v>3000</v>
      </c>
      <c r="D510" s="72">
        <v>1152.0172259999999</v>
      </c>
      <c r="E510" s="72">
        <v>1152.0172259999999</v>
      </c>
      <c r="F510" s="25">
        <f t="shared" si="247"/>
        <v>0.38400574199999998</v>
      </c>
      <c r="G510" s="25">
        <f t="shared" si="248"/>
        <v>0.38400574199999998</v>
      </c>
      <c r="H510" s="43"/>
      <c r="J510" s="1" t="s">
        <v>89</v>
      </c>
      <c r="K510" s="20"/>
      <c r="L510" s="20" t="s">
        <v>18</v>
      </c>
      <c r="M510" s="20">
        <f>IF(K510="CT",C510,0)</f>
        <v>0</v>
      </c>
      <c r="N510" s="20">
        <f>IF(L510="KCM",C510,0)</f>
        <v>3000</v>
      </c>
      <c r="O510" s="20">
        <f>IF(K510="CT",D510,0)</f>
        <v>0</v>
      </c>
      <c r="P510" s="20">
        <f>IF(L510="KCM",D510,0)</f>
        <v>1152.0172259999999</v>
      </c>
      <c r="Q510" s="20">
        <f>IF(K510="CT",E510,0)</f>
        <v>0</v>
      </c>
      <c r="R510" s="20">
        <f>IF(L510="KCM",E510,0)</f>
        <v>1152.0172259999999</v>
      </c>
      <c r="S510" s="20" t="str">
        <f>IF(AND(K510="CT",G510=0%),"x"," ")</f>
        <v xml:space="preserve"> </v>
      </c>
      <c r="T510" s="20" t="str">
        <f>IF(AND(K510="CT",0%&lt;G510,G510&lt;30%),"x"," ")</f>
        <v xml:space="preserve"> </v>
      </c>
      <c r="U510" s="20">
        <f>IF(T510="x",C510,0)</f>
        <v>0</v>
      </c>
      <c r="V510" s="20" t="str">
        <f>IF(AND(K510="CT",30%&lt;G510,G510&lt;60%),"x"," ")</f>
        <v xml:space="preserve"> </v>
      </c>
      <c r="W510" s="20">
        <f>IF(V510="x",C510,0)</f>
        <v>0</v>
      </c>
      <c r="X510" s="20"/>
    </row>
    <row r="511" spans="1:24" s="70" customFormat="1" ht="39.75" customHeight="1">
      <c r="A511" s="35"/>
      <c r="B511" s="67" t="s">
        <v>154</v>
      </c>
      <c r="C511" s="59">
        <f t="shared" ref="C511:E511" si="271">SUM(C512)</f>
        <v>2600</v>
      </c>
      <c r="D511" s="59">
        <f t="shared" si="271"/>
        <v>2600</v>
      </c>
      <c r="E511" s="59">
        <f t="shared" si="271"/>
        <v>2600</v>
      </c>
      <c r="F511" s="38">
        <f t="shared" si="247"/>
        <v>1</v>
      </c>
      <c r="G511" s="38">
        <f t="shared" si="248"/>
        <v>1</v>
      </c>
      <c r="H511" s="68"/>
      <c r="I511" s="69"/>
      <c r="J511" s="69"/>
      <c r="K511" s="69"/>
      <c r="L511" s="69"/>
      <c r="M511" s="20"/>
      <c r="N511" s="20"/>
      <c r="O511" s="20"/>
      <c r="P511" s="20"/>
      <c r="Q511" s="20"/>
      <c r="R511" s="20"/>
      <c r="S511" s="20"/>
      <c r="T511" s="20"/>
      <c r="U511" s="20"/>
      <c r="V511" s="20"/>
      <c r="W511" s="20"/>
      <c r="X511" s="20"/>
    </row>
    <row r="512" spans="1:24" ht="45.75" customHeight="1">
      <c r="A512" s="5">
        <v>1</v>
      </c>
      <c r="B512" s="43" t="s">
        <v>200</v>
      </c>
      <c r="C512" s="72">
        <v>2600</v>
      </c>
      <c r="D512" s="72">
        <v>2600</v>
      </c>
      <c r="E512" s="72">
        <v>2600</v>
      </c>
      <c r="F512" s="25">
        <f t="shared" si="247"/>
        <v>1</v>
      </c>
      <c r="G512" s="25">
        <f t="shared" si="248"/>
        <v>1</v>
      </c>
      <c r="H512" s="43"/>
      <c r="J512" s="1" t="s">
        <v>89</v>
      </c>
      <c r="K512" s="20"/>
      <c r="L512" s="20" t="s">
        <v>18</v>
      </c>
      <c r="M512" s="20">
        <f>IF(K512="CT",C512,0)</f>
        <v>0</v>
      </c>
      <c r="N512" s="20">
        <f>IF(L512="KCM",C512,0)</f>
        <v>2600</v>
      </c>
      <c r="O512" s="20">
        <f>IF(K512="CT",D512,0)</f>
        <v>0</v>
      </c>
      <c r="P512" s="20">
        <f>IF(L512="KCM",D512,0)</f>
        <v>2600</v>
      </c>
      <c r="Q512" s="20">
        <f>IF(K512="CT",E512,0)</f>
        <v>0</v>
      </c>
      <c r="R512" s="20">
        <f>IF(L512="KCM",E512,0)</f>
        <v>2600</v>
      </c>
      <c r="S512" s="20" t="str">
        <f>IF(AND(K512="CT",G512=0%),"x"," ")</f>
        <v xml:space="preserve"> </v>
      </c>
      <c r="T512" s="20" t="str">
        <f>IF(AND(K512="CT",0%&lt;G512,G512&lt;30%),"x"," ")</f>
        <v xml:space="preserve"> </v>
      </c>
      <c r="U512" s="20">
        <f>IF(T512="x",C512,0)</f>
        <v>0</v>
      </c>
      <c r="V512" s="20" t="str">
        <f>IF(AND(K512="CT",30%&lt;G512,G512&lt;60%),"x"," ")</f>
        <v xml:space="preserve"> </v>
      </c>
      <c r="W512" s="20">
        <f>IF(V512="x",C512,0)</f>
        <v>0</v>
      </c>
      <c r="X512" s="20"/>
    </row>
    <row r="513" spans="1:24" s="70" customFormat="1" ht="39.75" customHeight="1">
      <c r="A513" s="35"/>
      <c r="B513" s="67" t="s">
        <v>163</v>
      </c>
      <c r="C513" s="59">
        <f t="shared" ref="C513:E513" si="272">SUM(C514:C515)</f>
        <v>3400</v>
      </c>
      <c r="D513" s="59">
        <f t="shared" si="272"/>
        <v>3400</v>
      </c>
      <c r="E513" s="59">
        <f t="shared" si="272"/>
        <v>3400</v>
      </c>
      <c r="F513" s="38">
        <f t="shared" si="247"/>
        <v>1</v>
      </c>
      <c r="G513" s="38">
        <f t="shared" si="248"/>
        <v>1</v>
      </c>
      <c r="H513" s="68"/>
      <c r="I513" s="69"/>
      <c r="J513" s="69"/>
      <c r="K513" s="69"/>
      <c r="L513" s="69"/>
      <c r="M513" s="20"/>
      <c r="N513" s="20"/>
      <c r="O513" s="20"/>
      <c r="P513" s="20"/>
      <c r="Q513" s="20"/>
      <c r="R513" s="20"/>
      <c r="S513" s="20"/>
      <c r="T513" s="20"/>
      <c r="U513" s="20"/>
      <c r="V513" s="20"/>
      <c r="W513" s="20"/>
      <c r="X513" s="20"/>
    </row>
    <row r="514" spans="1:24" ht="45.75" customHeight="1">
      <c r="A514" s="5">
        <v>1</v>
      </c>
      <c r="B514" s="43" t="s">
        <v>201</v>
      </c>
      <c r="C514" s="72">
        <v>1300</v>
      </c>
      <c r="D514" s="83">
        <v>1300</v>
      </c>
      <c r="E514" s="83">
        <v>1300</v>
      </c>
      <c r="F514" s="25">
        <f t="shared" si="247"/>
        <v>1</v>
      </c>
      <c r="G514" s="25">
        <f t="shared" si="248"/>
        <v>1</v>
      </c>
      <c r="H514" s="43"/>
      <c r="J514" s="1" t="s">
        <v>89</v>
      </c>
      <c r="K514" s="20"/>
      <c r="L514" s="20" t="s">
        <v>18</v>
      </c>
      <c r="M514" s="20">
        <f>IF(K514="CT",C514,0)</f>
        <v>0</v>
      </c>
      <c r="N514" s="20">
        <f>IF(L514="KCM",C514,0)</f>
        <v>1300</v>
      </c>
      <c r="O514" s="20">
        <f>IF(K514="CT",D514,0)</f>
        <v>0</v>
      </c>
      <c r="P514" s="20">
        <f>IF(L514="KCM",D514,0)</f>
        <v>1300</v>
      </c>
      <c r="Q514" s="20">
        <f>IF(K514="CT",E514,0)</f>
        <v>0</v>
      </c>
      <c r="R514" s="20">
        <f>IF(L514="KCM",E514,0)</f>
        <v>1300</v>
      </c>
      <c r="S514" s="20" t="str">
        <f>IF(AND(K514="CT",G514=0%),"x"," ")</f>
        <v xml:space="preserve"> </v>
      </c>
      <c r="T514" s="20" t="str">
        <f>IF(AND(K514="CT",0%&lt;G514,G514&lt;30%),"x"," ")</f>
        <v xml:space="preserve"> </v>
      </c>
      <c r="U514" s="20">
        <f>IF(T514="x",C514,0)</f>
        <v>0</v>
      </c>
      <c r="V514" s="20" t="str">
        <f>IF(AND(K514="CT",30%&lt;G514,G514&lt;60%),"x"," ")</f>
        <v xml:space="preserve"> </v>
      </c>
      <c r="W514" s="20">
        <f>IF(V514="x",C514,0)</f>
        <v>0</v>
      </c>
      <c r="X514" s="20"/>
    </row>
    <row r="515" spans="1:24" ht="45.75" customHeight="1">
      <c r="A515" s="5">
        <v>2</v>
      </c>
      <c r="B515" s="43" t="s">
        <v>202</v>
      </c>
      <c r="C515" s="72">
        <v>2100</v>
      </c>
      <c r="D515" s="83">
        <v>2100</v>
      </c>
      <c r="E515" s="83">
        <v>2100</v>
      </c>
      <c r="F515" s="25">
        <f t="shared" si="247"/>
        <v>1</v>
      </c>
      <c r="G515" s="25">
        <f t="shared" si="248"/>
        <v>1</v>
      </c>
      <c r="H515" s="43"/>
      <c r="J515" s="1" t="s">
        <v>89</v>
      </c>
      <c r="K515" s="20"/>
      <c r="L515" s="20" t="s">
        <v>18</v>
      </c>
      <c r="M515" s="20">
        <f>IF(K515="CT",C515,0)</f>
        <v>0</v>
      </c>
      <c r="N515" s="20">
        <f>IF(L515="KCM",C515,0)</f>
        <v>2100</v>
      </c>
      <c r="O515" s="20">
        <f>IF(K515="CT",D515,0)</f>
        <v>0</v>
      </c>
      <c r="P515" s="20">
        <f>IF(L515="KCM",D515,0)</f>
        <v>2100</v>
      </c>
      <c r="Q515" s="20">
        <f>IF(K515="CT",E515,0)</f>
        <v>0</v>
      </c>
      <c r="R515" s="20">
        <f>IF(L515="KCM",E515,0)</f>
        <v>2100</v>
      </c>
      <c r="S515" s="20" t="str">
        <f>IF(AND(K515="CT",G515=0%),"x"," ")</f>
        <v xml:space="preserve"> </v>
      </c>
      <c r="T515" s="20" t="str">
        <f>IF(AND(K515="CT",0%&lt;G515,G515&lt;30%),"x"," ")</f>
        <v xml:space="preserve"> </v>
      </c>
      <c r="U515" s="20">
        <f>IF(T515="x",C515,0)</f>
        <v>0</v>
      </c>
      <c r="V515" s="20" t="str">
        <f>IF(AND(K515="CT",30%&lt;G515,G515&lt;60%),"x"," ")</f>
        <v xml:space="preserve"> </v>
      </c>
      <c r="W515" s="20">
        <f>IF(V515="x",C515,0)</f>
        <v>0</v>
      </c>
      <c r="X515" s="20"/>
    </row>
    <row r="516" spans="1:24" s="70" customFormat="1" ht="39.75" customHeight="1">
      <c r="A516" s="35"/>
      <c r="B516" s="67" t="s">
        <v>160</v>
      </c>
      <c r="C516" s="59">
        <f>SUM(C517:C518)</f>
        <v>2600</v>
      </c>
      <c r="D516" s="59">
        <f t="shared" ref="D516:E516" si="273">SUM(D517:D518)</f>
        <v>1508.8948639999999</v>
      </c>
      <c r="E516" s="59">
        <f t="shared" si="273"/>
        <v>1508.8948639999999</v>
      </c>
      <c r="F516" s="38">
        <f t="shared" si="247"/>
        <v>0.58034417846153841</v>
      </c>
      <c r="G516" s="38">
        <f t="shared" si="248"/>
        <v>0.58034417846153841</v>
      </c>
      <c r="H516" s="68"/>
      <c r="I516" s="69"/>
      <c r="J516" s="69"/>
      <c r="K516" s="69"/>
      <c r="L516" s="69"/>
      <c r="M516" s="20"/>
      <c r="N516" s="20"/>
      <c r="O516" s="20"/>
      <c r="P516" s="20"/>
      <c r="Q516" s="20"/>
      <c r="R516" s="20"/>
      <c r="S516" s="20"/>
      <c r="T516" s="20"/>
      <c r="U516" s="20"/>
      <c r="V516" s="20"/>
      <c r="W516" s="20"/>
      <c r="X516" s="20"/>
    </row>
    <row r="517" spans="1:24" ht="45.75" customHeight="1">
      <c r="A517" s="5">
        <v>1</v>
      </c>
      <c r="B517" s="43" t="s">
        <v>205</v>
      </c>
      <c r="C517" s="72">
        <v>1200</v>
      </c>
      <c r="D517" s="72">
        <v>695.34857299999999</v>
      </c>
      <c r="E517" s="72">
        <v>695.34857299999999</v>
      </c>
      <c r="F517" s="25">
        <f t="shared" si="247"/>
        <v>0.5794571441666666</v>
      </c>
      <c r="G517" s="25">
        <f t="shared" si="248"/>
        <v>0.5794571441666666</v>
      </c>
      <c r="H517" s="43"/>
      <c r="J517" s="1" t="s">
        <v>89</v>
      </c>
      <c r="K517" s="20"/>
      <c r="L517" s="20" t="s">
        <v>18</v>
      </c>
      <c r="M517" s="20">
        <f>IF(K517="CT",C517,0)</f>
        <v>0</v>
      </c>
      <c r="N517" s="20">
        <f>IF(L517="KCM",C517,0)</f>
        <v>1200</v>
      </c>
      <c r="O517" s="20">
        <f>IF(K517="CT",D517,0)</f>
        <v>0</v>
      </c>
      <c r="P517" s="20">
        <f>IF(L517="KCM",D517,0)</f>
        <v>695.34857299999999</v>
      </c>
      <c r="Q517" s="20">
        <f>IF(K517="CT",E517,0)</f>
        <v>0</v>
      </c>
      <c r="R517" s="20">
        <f>IF(L517="KCM",E517,0)</f>
        <v>695.34857299999999</v>
      </c>
      <c r="S517" s="20" t="str">
        <f>IF(AND(K517="CT",G517=0%),"x"," ")</f>
        <v xml:space="preserve"> </v>
      </c>
      <c r="T517" s="20" t="str">
        <f>IF(AND(K517="CT",0%&lt;G517,G517&lt;30%),"x"," ")</f>
        <v xml:space="preserve"> </v>
      </c>
      <c r="U517" s="20">
        <f>IF(T517="x",C517,0)</f>
        <v>0</v>
      </c>
      <c r="V517" s="20" t="str">
        <f>IF(AND(K517="CT",30%&lt;G517,G517&lt;60%),"x"," ")</f>
        <v xml:space="preserve"> </v>
      </c>
      <c r="W517" s="20">
        <f>IF(V517="x",C517,0)</f>
        <v>0</v>
      </c>
      <c r="X517" s="20"/>
    </row>
    <row r="518" spans="1:24" ht="45.75" customHeight="1">
      <c r="A518" s="5">
        <v>2</v>
      </c>
      <c r="B518" s="43" t="s">
        <v>206</v>
      </c>
      <c r="C518" s="72">
        <v>1400</v>
      </c>
      <c r="D518" s="72">
        <v>813.546291</v>
      </c>
      <c r="E518" s="72">
        <v>813.546291</v>
      </c>
      <c r="F518" s="25">
        <f t="shared" si="247"/>
        <v>0.58110449357142857</v>
      </c>
      <c r="G518" s="25">
        <f t="shared" si="248"/>
        <v>0.58110449357142857</v>
      </c>
      <c r="H518" s="43"/>
      <c r="J518" s="1" t="s">
        <v>89</v>
      </c>
      <c r="K518" s="20"/>
      <c r="L518" s="20" t="s">
        <v>18</v>
      </c>
      <c r="M518" s="20">
        <f>IF(K518="CT",C518,0)</f>
        <v>0</v>
      </c>
      <c r="N518" s="20">
        <f>IF(L518="KCM",C518,0)</f>
        <v>1400</v>
      </c>
      <c r="O518" s="20">
        <f>IF(K518="CT",D518,0)</f>
        <v>0</v>
      </c>
      <c r="P518" s="20">
        <f>IF(L518="KCM",D518,0)</f>
        <v>813.546291</v>
      </c>
      <c r="Q518" s="20">
        <f>IF(K518="CT",E518,0)</f>
        <v>0</v>
      </c>
      <c r="R518" s="20">
        <f>IF(L518="KCM",E518,0)</f>
        <v>813.546291</v>
      </c>
      <c r="S518" s="20" t="str">
        <f>IF(AND(K518="CT",G518=0%),"x"," ")</f>
        <v xml:space="preserve"> </v>
      </c>
      <c r="T518" s="20" t="str">
        <f>IF(AND(K518="CT",0%&lt;G518,G518&lt;30%),"x"," ")</f>
        <v xml:space="preserve"> </v>
      </c>
      <c r="U518" s="20">
        <f>IF(T518="x",C518,0)</f>
        <v>0</v>
      </c>
      <c r="V518" s="20" t="str">
        <f>IF(AND(K518="CT",30%&lt;G518,G518&lt;60%),"x"," ")</f>
        <v xml:space="preserve"> </v>
      </c>
      <c r="W518" s="20">
        <f>IF(V518="x",C518,0)</f>
        <v>0</v>
      </c>
      <c r="X518" s="20"/>
    </row>
    <row r="519" spans="1:24" s="66" customFormat="1" ht="35.25" customHeight="1">
      <c r="A519" s="45" t="s">
        <v>93</v>
      </c>
      <c r="B519" s="46" t="s">
        <v>172</v>
      </c>
      <c r="C519" s="82">
        <f t="shared" ref="C519:E519" si="274">SUM(C520,C523,C527)</f>
        <v>17074</v>
      </c>
      <c r="D519" s="82">
        <f t="shared" si="274"/>
        <v>12856.231564</v>
      </c>
      <c r="E519" s="82">
        <f t="shared" si="274"/>
        <v>12856.231564</v>
      </c>
      <c r="F519" s="38">
        <f t="shared" si="247"/>
        <v>0.7529712758580297</v>
      </c>
      <c r="G519" s="38">
        <f t="shared" si="248"/>
        <v>0.7529712758580297</v>
      </c>
      <c r="H519" s="64"/>
      <c r="I519" s="65"/>
      <c r="J519" s="65"/>
      <c r="K519" s="65"/>
      <c r="L519" s="65"/>
      <c r="M519" s="20"/>
      <c r="N519" s="20"/>
      <c r="O519" s="20"/>
      <c r="P519" s="20"/>
      <c r="Q519" s="20"/>
      <c r="R519" s="20"/>
      <c r="S519" s="20"/>
      <c r="T519" s="20"/>
      <c r="U519" s="20"/>
      <c r="V519" s="20"/>
      <c r="W519" s="20"/>
      <c r="X519" s="20"/>
    </row>
    <row r="520" spans="1:24" s="70" customFormat="1" ht="39.75" customHeight="1">
      <c r="A520" s="35"/>
      <c r="B520" s="67" t="s">
        <v>143</v>
      </c>
      <c r="C520" s="59">
        <f t="shared" ref="C520:E520" si="275">SUM(C521:C522)</f>
        <v>3274</v>
      </c>
      <c r="D520" s="59">
        <f t="shared" si="275"/>
        <v>3273.9999999999995</v>
      </c>
      <c r="E520" s="59">
        <f t="shared" si="275"/>
        <v>3273.9999999999995</v>
      </c>
      <c r="F520" s="38">
        <f t="shared" si="247"/>
        <v>0.99999999999999989</v>
      </c>
      <c r="G520" s="38">
        <f t="shared" si="248"/>
        <v>0.99999999999999989</v>
      </c>
      <c r="H520" s="68"/>
      <c r="I520" s="69"/>
      <c r="J520" s="69"/>
      <c r="K520" s="69"/>
      <c r="L520" s="69"/>
      <c r="M520" s="20"/>
      <c r="N520" s="20"/>
      <c r="O520" s="20"/>
      <c r="P520" s="20"/>
      <c r="Q520" s="20"/>
      <c r="R520" s="20"/>
      <c r="S520" s="20"/>
      <c r="T520" s="20"/>
      <c r="U520" s="20"/>
      <c r="V520" s="20"/>
      <c r="W520" s="20"/>
      <c r="X520" s="20"/>
    </row>
    <row r="521" spans="1:24" ht="45.75" customHeight="1">
      <c r="A521" s="5">
        <v>1</v>
      </c>
      <c r="B521" s="43" t="s">
        <v>207</v>
      </c>
      <c r="C521" s="72">
        <v>2274</v>
      </c>
      <c r="D521" s="83">
        <v>2273.9999999999995</v>
      </c>
      <c r="E521" s="83">
        <v>2273.9999999999995</v>
      </c>
      <c r="F521" s="25">
        <f t="shared" si="247"/>
        <v>0.99999999999999978</v>
      </c>
      <c r="G521" s="25">
        <f t="shared" si="248"/>
        <v>0.99999999999999978</v>
      </c>
      <c r="H521" s="43"/>
      <c r="J521" s="1" t="s">
        <v>174</v>
      </c>
      <c r="K521" s="20"/>
      <c r="L521" s="20" t="s">
        <v>18</v>
      </c>
      <c r="M521" s="20">
        <f>IF(K521="CT",C521,0)</f>
        <v>0</v>
      </c>
      <c r="N521" s="20">
        <f>IF(L521="KCM",C521,0)</f>
        <v>2274</v>
      </c>
      <c r="O521" s="20">
        <f>IF(K521="CT",D521,0)</f>
        <v>0</v>
      </c>
      <c r="P521" s="20">
        <f>IF(L521="KCM",D521,0)</f>
        <v>2273.9999999999995</v>
      </c>
      <c r="Q521" s="20">
        <f>IF(K521="CT",E521,0)</f>
        <v>0</v>
      </c>
      <c r="R521" s="20">
        <f>IF(L521="KCM",E521,0)</f>
        <v>2273.9999999999995</v>
      </c>
      <c r="S521" s="20" t="str">
        <f>IF(AND(K521="CT",G521=0%),"x"," ")</f>
        <v xml:space="preserve"> </v>
      </c>
      <c r="T521" s="20" t="str">
        <f>IF(AND(K521="CT",0%&lt;G521,G521&lt;30%),"x"," ")</f>
        <v xml:space="preserve"> </v>
      </c>
      <c r="U521" s="20">
        <f>IF(T521="x",C521,0)</f>
        <v>0</v>
      </c>
      <c r="V521" s="20" t="str">
        <f>IF(AND(K521="CT",30%&lt;G521,G521&lt;60%),"x"," ")</f>
        <v xml:space="preserve"> </v>
      </c>
      <c r="W521" s="20">
        <f>IF(V521="x",C521,0)</f>
        <v>0</v>
      </c>
      <c r="X521" s="20"/>
    </row>
    <row r="522" spans="1:24" ht="45.75" customHeight="1">
      <c r="A522" s="5">
        <v>2</v>
      </c>
      <c r="B522" s="43" t="s">
        <v>208</v>
      </c>
      <c r="C522" s="72">
        <v>1000</v>
      </c>
      <c r="D522" s="83">
        <v>1000</v>
      </c>
      <c r="E522" s="83">
        <v>1000</v>
      </c>
      <c r="F522" s="25">
        <f t="shared" si="247"/>
        <v>1</v>
      </c>
      <c r="G522" s="25">
        <f t="shared" si="248"/>
        <v>1</v>
      </c>
      <c r="H522" s="43"/>
      <c r="J522" s="1" t="s">
        <v>174</v>
      </c>
      <c r="K522" s="20"/>
      <c r="L522" s="20" t="s">
        <v>18</v>
      </c>
      <c r="M522" s="20">
        <f>IF(K522="CT",C522,0)</f>
        <v>0</v>
      </c>
      <c r="N522" s="20">
        <f>IF(L522="KCM",C522,0)</f>
        <v>1000</v>
      </c>
      <c r="O522" s="20">
        <f>IF(K522="CT",D522,0)</f>
        <v>0</v>
      </c>
      <c r="P522" s="20">
        <f>IF(L522="KCM",D522,0)</f>
        <v>1000</v>
      </c>
      <c r="Q522" s="20">
        <f>IF(K522="CT",E522,0)</f>
        <v>0</v>
      </c>
      <c r="R522" s="20">
        <f>IF(L522="KCM",E522,0)</f>
        <v>1000</v>
      </c>
      <c r="S522" s="20" t="str">
        <f>IF(AND(K522="CT",G522=0%),"x"," ")</f>
        <v xml:space="preserve"> </v>
      </c>
      <c r="T522" s="20" t="str">
        <f>IF(AND(K522="CT",0%&lt;G522,G522&lt;30%),"x"," ")</f>
        <v xml:space="preserve"> </v>
      </c>
      <c r="U522" s="20">
        <f>IF(T522="x",C522,0)</f>
        <v>0</v>
      </c>
      <c r="V522" s="20" t="str">
        <f>IF(AND(K522="CT",30%&lt;G522,G522&lt;60%),"x"," ")</f>
        <v xml:space="preserve"> </v>
      </c>
      <c r="W522" s="20">
        <f>IF(V522="x",C522,0)</f>
        <v>0</v>
      </c>
      <c r="X522" s="20"/>
    </row>
    <row r="523" spans="1:24" s="70" customFormat="1" ht="39.75" customHeight="1">
      <c r="A523" s="35"/>
      <c r="B523" s="67" t="s">
        <v>150</v>
      </c>
      <c r="C523" s="59">
        <f t="shared" ref="C523:E523" si="276">SUM(C524:C526)</f>
        <v>11800</v>
      </c>
      <c r="D523" s="59">
        <f t="shared" si="276"/>
        <v>9582.2315639999997</v>
      </c>
      <c r="E523" s="59">
        <f t="shared" si="276"/>
        <v>9582.2315639999997</v>
      </c>
      <c r="F523" s="38">
        <f t="shared" si="247"/>
        <v>0.81205352237288131</v>
      </c>
      <c r="G523" s="38">
        <f t="shared" si="248"/>
        <v>0.81205352237288131</v>
      </c>
      <c r="H523" s="68"/>
      <c r="I523" s="69"/>
      <c r="J523" s="69"/>
      <c r="K523" s="69"/>
      <c r="L523" s="69"/>
      <c r="M523" s="20"/>
      <c r="N523" s="20"/>
      <c r="O523" s="20"/>
      <c r="P523" s="20"/>
      <c r="Q523" s="20"/>
      <c r="R523" s="20"/>
      <c r="S523" s="20"/>
      <c r="T523" s="20"/>
      <c r="U523" s="20"/>
      <c r="V523" s="20"/>
      <c r="W523" s="20"/>
      <c r="X523" s="20"/>
    </row>
    <row r="524" spans="1:24" ht="45.75" customHeight="1">
      <c r="A524" s="5">
        <v>1</v>
      </c>
      <c r="B524" s="43" t="s">
        <v>209</v>
      </c>
      <c r="C524" s="72">
        <v>4000</v>
      </c>
      <c r="D524" s="83">
        <v>1782.2315640000002</v>
      </c>
      <c r="E524" s="83">
        <v>1782.2315640000002</v>
      </c>
      <c r="F524" s="25">
        <f t="shared" si="247"/>
        <v>0.44555789100000004</v>
      </c>
      <c r="G524" s="25">
        <f t="shared" si="248"/>
        <v>0.44555789100000004</v>
      </c>
      <c r="H524" s="43"/>
      <c r="J524" s="1" t="s">
        <v>174</v>
      </c>
      <c r="K524" s="20"/>
      <c r="L524" s="20" t="s">
        <v>18</v>
      </c>
      <c r="M524" s="20">
        <f>IF(K524="CT",C524,0)</f>
        <v>0</v>
      </c>
      <c r="N524" s="20">
        <f>IF(L524="KCM",C524,0)</f>
        <v>4000</v>
      </c>
      <c r="O524" s="20">
        <f>IF(K524="CT",D524,0)</f>
        <v>0</v>
      </c>
      <c r="P524" s="20">
        <f>IF(L524="KCM",D524,0)</f>
        <v>1782.2315640000002</v>
      </c>
      <c r="Q524" s="20">
        <f>IF(K524="CT",E524,0)</f>
        <v>0</v>
      </c>
      <c r="R524" s="20">
        <f>IF(L524="KCM",E524,0)</f>
        <v>1782.2315640000002</v>
      </c>
      <c r="S524" s="20" t="str">
        <f>IF(AND(K524="CT",G524=0%),"x"," ")</f>
        <v xml:space="preserve"> </v>
      </c>
      <c r="T524" s="20" t="str">
        <f>IF(AND(K524="CT",0%&lt;G524,G524&lt;30%),"x"," ")</f>
        <v xml:space="preserve"> </v>
      </c>
      <c r="U524" s="20">
        <f>IF(T524="x",C524,0)</f>
        <v>0</v>
      </c>
      <c r="V524" s="20" t="str">
        <f>IF(AND(K524="CT",30%&lt;G524,G524&lt;60%),"x"," ")</f>
        <v xml:space="preserve"> </v>
      </c>
      <c r="W524" s="20">
        <f>IF(V524="x",C524,0)</f>
        <v>0</v>
      </c>
      <c r="X524" s="20"/>
    </row>
    <row r="525" spans="1:24" ht="45.75" customHeight="1">
      <c r="A525" s="5">
        <v>2</v>
      </c>
      <c r="B525" s="43" t="s">
        <v>210</v>
      </c>
      <c r="C525" s="72">
        <v>5000</v>
      </c>
      <c r="D525" s="83">
        <v>4999.9999999999991</v>
      </c>
      <c r="E525" s="83">
        <v>4999.9999999999991</v>
      </c>
      <c r="F525" s="25">
        <f t="shared" si="247"/>
        <v>0.99999999999999978</v>
      </c>
      <c r="G525" s="25">
        <f t="shared" si="248"/>
        <v>0.99999999999999978</v>
      </c>
      <c r="H525" s="43"/>
      <c r="J525" s="1" t="s">
        <v>174</v>
      </c>
      <c r="K525" s="20"/>
      <c r="L525" s="20" t="s">
        <v>18</v>
      </c>
      <c r="M525" s="20">
        <f>IF(K525="CT",C525,0)</f>
        <v>0</v>
      </c>
      <c r="N525" s="20">
        <f>IF(L525="KCM",C525,0)</f>
        <v>5000</v>
      </c>
      <c r="O525" s="20">
        <f>IF(K525="CT",D525,0)</f>
        <v>0</v>
      </c>
      <c r="P525" s="20">
        <f>IF(L525="KCM",D525,0)</f>
        <v>4999.9999999999991</v>
      </c>
      <c r="Q525" s="20">
        <f>IF(K525="CT",E525,0)</f>
        <v>0</v>
      </c>
      <c r="R525" s="20">
        <f>IF(L525="KCM",E525,0)</f>
        <v>4999.9999999999991</v>
      </c>
      <c r="S525" s="20" t="str">
        <f>IF(AND(K525="CT",G525=0%),"x"," ")</f>
        <v xml:space="preserve"> </v>
      </c>
      <c r="T525" s="20" t="str">
        <f>IF(AND(K525="CT",0%&lt;G525,G525&lt;30%),"x"," ")</f>
        <v xml:space="preserve"> </v>
      </c>
      <c r="U525" s="20">
        <f>IF(T525="x",C525,0)</f>
        <v>0</v>
      </c>
      <c r="V525" s="20" t="str">
        <f>IF(AND(K525="CT",30%&lt;G525,G525&lt;60%),"x"," ")</f>
        <v xml:space="preserve"> </v>
      </c>
      <c r="W525" s="20">
        <f>IF(V525="x",C525,0)</f>
        <v>0</v>
      </c>
      <c r="X525" s="20"/>
    </row>
    <row r="526" spans="1:24" ht="45.75" customHeight="1">
      <c r="A526" s="5">
        <v>3</v>
      </c>
      <c r="B526" s="43" t="s">
        <v>211</v>
      </c>
      <c r="C526" s="72">
        <v>2800</v>
      </c>
      <c r="D526" s="72">
        <v>2800</v>
      </c>
      <c r="E526" s="72">
        <v>2800</v>
      </c>
      <c r="F526" s="25">
        <f t="shared" si="247"/>
        <v>1</v>
      </c>
      <c r="G526" s="25">
        <f t="shared" si="248"/>
        <v>1</v>
      </c>
      <c r="H526" s="43"/>
      <c r="J526" s="1" t="s">
        <v>174</v>
      </c>
      <c r="K526" s="20"/>
      <c r="L526" s="20" t="s">
        <v>18</v>
      </c>
      <c r="M526" s="20">
        <f>IF(K526="CT",C526,0)</f>
        <v>0</v>
      </c>
      <c r="N526" s="20">
        <f>IF(L526="KCM",C526,0)</f>
        <v>2800</v>
      </c>
      <c r="O526" s="20">
        <f>IF(K526="CT",D526,0)</f>
        <v>0</v>
      </c>
      <c r="P526" s="20">
        <f>IF(L526="KCM",D526,0)</f>
        <v>2800</v>
      </c>
      <c r="Q526" s="20">
        <f>IF(K526="CT",E526,0)</f>
        <v>0</v>
      </c>
      <c r="R526" s="20">
        <f>IF(L526="KCM",E526,0)</f>
        <v>2800</v>
      </c>
      <c r="S526" s="20" t="str">
        <f>IF(AND(K526="CT",G526=0%),"x"," ")</f>
        <v xml:space="preserve"> </v>
      </c>
      <c r="T526" s="20" t="str">
        <f>IF(AND(K526="CT",0%&lt;G526,G526&lt;30%),"x"," ")</f>
        <v xml:space="preserve"> </v>
      </c>
      <c r="U526" s="20">
        <f>IF(T526="x",C526,0)</f>
        <v>0</v>
      </c>
      <c r="V526" s="20" t="str">
        <f>IF(AND(K526="CT",30%&lt;G526,G526&lt;60%),"x"," ")</f>
        <v xml:space="preserve"> </v>
      </c>
      <c r="W526" s="20">
        <f>IF(V526="x",C526,0)</f>
        <v>0</v>
      </c>
      <c r="X526" s="20"/>
    </row>
    <row r="527" spans="1:24" s="70" customFormat="1" ht="39.75" customHeight="1">
      <c r="A527" s="35"/>
      <c r="B527" s="67" t="s">
        <v>160</v>
      </c>
      <c r="C527" s="59">
        <f t="shared" ref="C527:E527" si="277">SUM(C528)</f>
        <v>2000</v>
      </c>
      <c r="D527" s="59">
        <f t="shared" si="277"/>
        <v>0</v>
      </c>
      <c r="E527" s="59">
        <f t="shared" si="277"/>
        <v>0</v>
      </c>
      <c r="F527" s="38">
        <f t="shared" si="247"/>
        <v>0</v>
      </c>
      <c r="G527" s="38">
        <f t="shared" si="248"/>
        <v>0</v>
      </c>
      <c r="H527" s="68"/>
      <c r="I527" s="69"/>
      <c r="J527" s="69"/>
      <c r="K527" s="69"/>
      <c r="L527" s="69"/>
      <c r="M527" s="20"/>
      <c r="N527" s="20"/>
      <c r="O527" s="20"/>
      <c r="P527" s="20"/>
      <c r="Q527" s="20"/>
      <c r="R527" s="20"/>
      <c r="S527" s="20"/>
      <c r="T527" s="20"/>
      <c r="U527" s="20"/>
      <c r="V527" s="20"/>
      <c r="W527" s="20"/>
      <c r="X527" s="20"/>
    </row>
    <row r="528" spans="1:24" ht="45.75" customHeight="1">
      <c r="A528" s="5">
        <v>1</v>
      </c>
      <c r="B528" s="43" t="s">
        <v>216</v>
      </c>
      <c r="C528" s="72">
        <v>2000</v>
      </c>
      <c r="D528" s="72"/>
      <c r="E528" s="72"/>
      <c r="F528" s="25">
        <f t="shared" si="247"/>
        <v>0</v>
      </c>
      <c r="G528" s="25">
        <f t="shared" si="248"/>
        <v>0</v>
      </c>
      <c r="H528" s="43"/>
      <c r="J528" s="1" t="s">
        <v>174</v>
      </c>
      <c r="K528" s="20"/>
      <c r="L528" s="20" t="s">
        <v>18</v>
      </c>
      <c r="M528" s="20">
        <f>IF(K528="CT",C528,0)</f>
        <v>0</v>
      </c>
      <c r="N528" s="20">
        <f>IF(L528="KCM",C528,0)</f>
        <v>2000</v>
      </c>
      <c r="O528" s="20">
        <f>IF(K528="CT",D528,0)</f>
        <v>0</v>
      </c>
      <c r="P528" s="20">
        <f>IF(L528="KCM",D528,0)</f>
        <v>0</v>
      </c>
      <c r="Q528" s="20">
        <f>IF(K528="CT",E528,0)</f>
        <v>0</v>
      </c>
      <c r="R528" s="20">
        <f>IF(L528="KCM",E528,0)</f>
        <v>0</v>
      </c>
      <c r="S528" s="20" t="str">
        <f>IF(AND(K528="CT",G528=0%),"x"," ")</f>
        <v xml:space="preserve"> </v>
      </c>
      <c r="T528" s="20" t="str">
        <f>IF(AND(K528="CT",0%&lt;G528,G528&lt;30%),"x"," ")</f>
        <v xml:space="preserve"> </v>
      </c>
      <c r="U528" s="20">
        <f>IF(T528="x",C528,0)</f>
        <v>0</v>
      </c>
      <c r="V528" s="20" t="str">
        <f>IF(AND(K528="CT",30%&lt;G528,G528&lt;60%),"x"," ")</f>
        <v xml:space="preserve"> </v>
      </c>
      <c r="W528" s="20">
        <f>IF(V528="x",C528,0)</f>
        <v>0</v>
      </c>
      <c r="X528" s="20"/>
    </row>
    <row r="529" spans="1:24" s="66" customFormat="1" ht="35.25" customHeight="1">
      <c r="A529" s="45" t="s">
        <v>99</v>
      </c>
      <c r="B529" s="46" t="s">
        <v>192</v>
      </c>
      <c r="C529" s="82">
        <f t="shared" ref="C529:E529" si="278">SUM(C530,C533,C536)</f>
        <v>7462</v>
      </c>
      <c r="D529" s="82">
        <f t="shared" si="278"/>
        <v>4841.2870550000007</v>
      </c>
      <c r="E529" s="82">
        <f t="shared" si="278"/>
        <v>4841.2870550000007</v>
      </c>
      <c r="F529" s="38">
        <f t="shared" si="247"/>
        <v>0.64879215424819092</v>
      </c>
      <c r="G529" s="38">
        <f t="shared" si="248"/>
        <v>0.64879215424819092</v>
      </c>
      <c r="H529" s="64"/>
      <c r="I529" s="65"/>
      <c r="J529" s="65"/>
      <c r="K529" s="65"/>
      <c r="L529" s="65"/>
      <c r="M529" s="20"/>
      <c r="N529" s="20"/>
      <c r="O529" s="20"/>
      <c r="P529" s="20"/>
      <c r="Q529" s="20"/>
      <c r="R529" s="20"/>
      <c r="S529" s="20"/>
      <c r="T529" s="20"/>
      <c r="U529" s="20"/>
      <c r="V529" s="20"/>
      <c r="W529" s="20"/>
      <c r="X529" s="20"/>
    </row>
    <row r="530" spans="1:24" s="70" customFormat="1" ht="39.75" customHeight="1">
      <c r="A530" s="35"/>
      <c r="B530" s="67" t="s">
        <v>150</v>
      </c>
      <c r="C530" s="59">
        <f t="shared" ref="C530:E530" si="279">SUM(C531:C532)</f>
        <v>2900</v>
      </c>
      <c r="D530" s="59">
        <f t="shared" si="279"/>
        <v>2900</v>
      </c>
      <c r="E530" s="59">
        <f t="shared" si="279"/>
        <v>2900</v>
      </c>
      <c r="F530" s="38">
        <f t="shared" si="247"/>
        <v>1</v>
      </c>
      <c r="G530" s="38">
        <f t="shared" si="248"/>
        <v>1</v>
      </c>
      <c r="H530" s="68"/>
      <c r="I530" s="69"/>
      <c r="J530" s="69"/>
      <c r="K530" s="69"/>
      <c r="L530" s="69"/>
      <c r="M530" s="20"/>
      <c r="N530" s="20"/>
      <c r="O530" s="20"/>
      <c r="P530" s="20"/>
      <c r="Q530" s="20"/>
      <c r="R530" s="20"/>
      <c r="S530" s="20"/>
      <c r="T530" s="20"/>
      <c r="U530" s="20"/>
      <c r="V530" s="20"/>
      <c r="W530" s="20"/>
      <c r="X530" s="20"/>
    </row>
    <row r="531" spans="1:24" ht="45.75" customHeight="1">
      <c r="A531" s="5">
        <v>1</v>
      </c>
      <c r="B531" s="43" t="s">
        <v>218</v>
      </c>
      <c r="C531" s="72">
        <v>1900</v>
      </c>
      <c r="D531" s="72">
        <v>1900</v>
      </c>
      <c r="E531" s="72">
        <v>1900</v>
      </c>
      <c r="F531" s="25">
        <f t="shared" si="247"/>
        <v>1</v>
      </c>
      <c r="G531" s="25">
        <f t="shared" si="248"/>
        <v>1</v>
      </c>
      <c r="H531" s="43"/>
      <c r="J531" s="1" t="s">
        <v>194</v>
      </c>
      <c r="K531" s="20"/>
      <c r="L531" s="20" t="s">
        <v>18</v>
      </c>
      <c r="M531" s="20">
        <f>IF(K531="CT",C531,0)</f>
        <v>0</v>
      </c>
      <c r="N531" s="20">
        <f>IF(L531="KCM",C531,0)</f>
        <v>1900</v>
      </c>
      <c r="O531" s="20">
        <f>IF(K531="CT",D531,0)</f>
        <v>0</v>
      </c>
      <c r="P531" s="20">
        <f>IF(L531="KCM",D531,0)</f>
        <v>1900</v>
      </c>
      <c r="Q531" s="20">
        <f>IF(K531="CT",E531,0)</f>
        <v>0</v>
      </c>
      <c r="R531" s="20">
        <f>IF(L531="KCM",E531,0)</f>
        <v>1900</v>
      </c>
      <c r="S531" s="20" t="str">
        <f>IF(AND(K531="CT",G531=0%),"x"," ")</f>
        <v xml:space="preserve"> </v>
      </c>
      <c r="T531" s="20" t="str">
        <f>IF(AND(K531="CT",0%&lt;G531,G531&lt;30%),"x"," ")</f>
        <v xml:space="preserve"> </v>
      </c>
      <c r="U531" s="20">
        <f>IF(T531="x",C531,0)</f>
        <v>0</v>
      </c>
      <c r="V531" s="20" t="str">
        <f>IF(AND(K531="CT",30%&lt;G531,G531&lt;60%),"x"," ")</f>
        <v xml:space="preserve"> </v>
      </c>
      <c r="W531" s="20">
        <f>IF(V531="x",C531,0)</f>
        <v>0</v>
      </c>
      <c r="X531" s="20"/>
    </row>
    <row r="532" spans="1:24" ht="58.5" customHeight="1">
      <c r="A532" s="5">
        <v>2</v>
      </c>
      <c r="B532" s="43" t="s">
        <v>219</v>
      </c>
      <c r="C532" s="72">
        <v>1000</v>
      </c>
      <c r="D532" s="72">
        <v>1000</v>
      </c>
      <c r="E532" s="72">
        <v>1000</v>
      </c>
      <c r="F532" s="42">
        <f t="shared" si="247"/>
        <v>1</v>
      </c>
      <c r="G532" s="42">
        <f t="shared" si="248"/>
        <v>1</v>
      </c>
      <c r="H532" s="43"/>
      <c r="J532" s="1" t="s">
        <v>194</v>
      </c>
      <c r="K532" s="20"/>
      <c r="L532" s="20" t="s">
        <v>18</v>
      </c>
      <c r="M532" s="20">
        <f>IF(K532="CT",C532,0)</f>
        <v>0</v>
      </c>
      <c r="N532" s="20">
        <f>IF(L532="KCM",C532,0)</f>
        <v>1000</v>
      </c>
      <c r="O532" s="20">
        <f>IF(K532="CT",D532,0)</f>
        <v>0</v>
      </c>
      <c r="P532" s="20">
        <f>IF(L532="KCM",D532,0)</f>
        <v>1000</v>
      </c>
      <c r="Q532" s="20">
        <f>IF(K532="CT",E532,0)</f>
        <v>0</v>
      </c>
      <c r="R532" s="20">
        <f>IF(L532="KCM",E532,0)</f>
        <v>1000</v>
      </c>
      <c r="S532" s="20" t="str">
        <f>IF(AND(K532="CT",G532=0%),"x"," ")</f>
        <v xml:space="preserve"> </v>
      </c>
      <c r="T532" s="20" t="str">
        <f>IF(AND(K532="CT",0%&lt;G532,G532&lt;30%),"x"," ")</f>
        <v xml:space="preserve"> </v>
      </c>
      <c r="U532" s="20">
        <f>IF(T532="x",C532,0)</f>
        <v>0</v>
      </c>
      <c r="V532" s="20" t="str">
        <f>IF(AND(K532="CT",30%&lt;G532,G532&lt;60%),"x"," ")</f>
        <v xml:space="preserve"> </v>
      </c>
      <c r="W532" s="20">
        <f>IF(V532="x",C532,0)</f>
        <v>0</v>
      </c>
      <c r="X532" s="20"/>
    </row>
    <row r="533" spans="1:24" s="70" customFormat="1" ht="39.75" customHeight="1">
      <c r="A533" s="35"/>
      <c r="B533" s="67" t="s">
        <v>163</v>
      </c>
      <c r="C533" s="59">
        <f t="shared" ref="C533:E533" si="280">SUM(C534:C535)</f>
        <v>3500</v>
      </c>
      <c r="D533" s="59">
        <f t="shared" si="280"/>
        <v>1541.998832</v>
      </c>
      <c r="E533" s="59">
        <f t="shared" si="280"/>
        <v>1541.998832</v>
      </c>
      <c r="F533" s="38">
        <f t="shared" si="247"/>
        <v>0.44057109485714285</v>
      </c>
      <c r="G533" s="38">
        <f t="shared" si="248"/>
        <v>0.44057109485714285</v>
      </c>
      <c r="H533" s="68"/>
      <c r="I533" s="69"/>
      <c r="J533" s="69"/>
      <c r="K533" s="69"/>
      <c r="L533" s="69"/>
      <c r="M533" s="20"/>
      <c r="N533" s="20"/>
      <c r="O533" s="20"/>
      <c r="P533" s="20"/>
      <c r="Q533" s="20"/>
      <c r="R533" s="20"/>
      <c r="S533" s="20"/>
      <c r="T533" s="20"/>
      <c r="U533" s="20"/>
      <c r="V533" s="20"/>
      <c r="W533" s="20"/>
      <c r="X533" s="20"/>
    </row>
    <row r="534" spans="1:24" ht="45.75" customHeight="1">
      <c r="A534" s="5">
        <v>1</v>
      </c>
      <c r="B534" s="43" t="s">
        <v>222</v>
      </c>
      <c r="C534" s="72">
        <v>2400</v>
      </c>
      <c r="D534" s="72">
        <v>982.298811</v>
      </c>
      <c r="E534" s="72">
        <v>982.298811</v>
      </c>
      <c r="F534" s="25">
        <f t="shared" si="247"/>
        <v>0.40929117124999997</v>
      </c>
      <c r="G534" s="25">
        <f t="shared" si="248"/>
        <v>0.40929117124999997</v>
      </c>
      <c r="H534" s="43"/>
      <c r="J534" s="1" t="s">
        <v>194</v>
      </c>
      <c r="K534" s="20"/>
      <c r="L534" s="20" t="s">
        <v>18</v>
      </c>
      <c r="M534" s="20">
        <f>IF(K534="CT",C534,0)</f>
        <v>0</v>
      </c>
      <c r="N534" s="20">
        <f>IF(L534="KCM",C534,0)</f>
        <v>2400</v>
      </c>
      <c r="O534" s="20">
        <f>IF(K534="CT",D534,0)</f>
        <v>0</v>
      </c>
      <c r="P534" s="20">
        <f>IF(L534="KCM",D534,0)</f>
        <v>982.298811</v>
      </c>
      <c r="Q534" s="20">
        <f>IF(K534="CT",E534,0)</f>
        <v>0</v>
      </c>
      <c r="R534" s="20">
        <f>IF(L534="KCM",E534,0)</f>
        <v>982.298811</v>
      </c>
      <c r="S534" s="20" t="str">
        <f>IF(AND(K534="CT",G534=0%),"x"," ")</f>
        <v xml:space="preserve"> </v>
      </c>
      <c r="T534" s="20" t="str">
        <f>IF(AND(K534="CT",0%&lt;G534,G534&lt;30%),"x"," ")</f>
        <v xml:space="preserve"> </v>
      </c>
      <c r="U534" s="20">
        <f>IF(T534="x",C534,0)</f>
        <v>0</v>
      </c>
      <c r="V534" s="20" t="str">
        <f>IF(AND(K534="CT",30%&lt;G534,G534&lt;60%),"x"," ")</f>
        <v xml:space="preserve"> </v>
      </c>
      <c r="W534" s="20">
        <f>IF(V534="x",C534,0)</f>
        <v>0</v>
      </c>
      <c r="X534" s="20"/>
    </row>
    <row r="535" spans="1:24" ht="63" customHeight="1">
      <c r="A535" s="5">
        <v>2</v>
      </c>
      <c r="B535" s="43" t="s">
        <v>223</v>
      </c>
      <c r="C535" s="72">
        <v>1100</v>
      </c>
      <c r="D535" s="83">
        <v>559.70002099999999</v>
      </c>
      <c r="E535" s="83">
        <v>559.70002099999999</v>
      </c>
      <c r="F535" s="25">
        <f t="shared" si="247"/>
        <v>0.50881820090909091</v>
      </c>
      <c r="G535" s="25">
        <f t="shared" si="248"/>
        <v>0.50881820090909091</v>
      </c>
      <c r="H535" s="43"/>
      <c r="J535" s="1" t="s">
        <v>194</v>
      </c>
      <c r="K535" s="20"/>
      <c r="L535" s="20" t="s">
        <v>18</v>
      </c>
      <c r="M535" s="20">
        <f>IF(K535="CT",C535,0)</f>
        <v>0</v>
      </c>
      <c r="N535" s="20">
        <f>IF(L535="KCM",C535,0)</f>
        <v>1100</v>
      </c>
      <c r="O535" s="20">
        <f>IF(K535="CT",D535,0)</f>
        <v>0</v>
      </c>
      <c r="P535" s="20">
        <f>IF(L535="KCM",D535,0)</f>
        <v>559.70002099999999</v>
      </c>
      <c r="Q535" s="20">
        <f>IF(K535="CT",E535,0)</f>
        <v>0</v>
      </c>
      <c r="R535" s="20">
        <f>IF(L535="KCM",E535,0)</f>
        <v>559.70002099999999</v>
      </c>
      <c r="S535" s="20" t="str">
        <f>IF(AND(K535="CT",G535=0%),"x"," ")</f>
        <v xml:space="preserve"> </v>
      </c>
      <c r="T535" s="20" t="str">
        <f>IF(AND(K535="CT",0%&lt;G535,G535&lt;30%),"x"," ")</f>
        <v xml:space="preserve"> </v>
      </c>
      <c r="U535" s="20">
        <f>IF(T535="x",C535,0)</f>
        <v>0</v>
      </c>
      <c r="V535" s="20" t="str">
        <f>IF(AND(K535="CT",30%&lt;G535,G535&lt;60%),"x"," ")</f>
        <v xml:space="preserve"> </v>
      </c>
      <c r="W535" s="20">
        <f>IF(V535="x",C535,0)</f>
        <v>0</v>
      </c>
      <c r="X535" s="20"/>
    </row>
    <row r="536" spans="1:24" s="70" customFormat="1" ht="39.75" customHeight="1">
      <c r="A536" s="35"/>
      <c r="B536" s="67" t="s">
        <v>160</v>
      </c>
      <c r="C536" s="59">
        <f t="shared" ref="C536:E536" si="281">SUM(C537:C538)</f>
        <v>1062</v>
      </c>
      <c r="D536" s="59">
        <f t="shared" si="281"/>
        <v>399.28822300000002</v>
      </c>
      <c r="E536" s="59">
        <f t="shared" si="281"/>
        <v>399.28822300000002</v>
      </c>
      <c r="F536" s="38">
        <f t="shared" si="247"/>
        <v>0.37597761111111111</v>
      </c>
      <c r="G536" s="38">
        <f t="shared" si="248"/>
        <v>0.37597761111111111</v>
      </c>
      <c r="H536" s="68"/>
      <c r="I536" s="69"/>
      <c r="J536" s="69"/>
      <c r="K536" s="69"/>
      <c r="L536" s="69"/>
      <c r="M536" s="20"/>
      <c r="N536" s="20"/>
      <c r="O536" s="20"/>
      <c r="P536" s="20"/>
      <c r="Q536" s="20"/>
      <c r="R536" s="20"/>
      <c r="S536" s="20"/>
      <c r="T536" s="20"/>
      <c r="U536" s="20"/>
      <c r="V536" s="20"/>
      <c r="W536" s="20"/>
      <c r="X536" s="20"/>
    </row>
    <row r="537" spans="1:24" ht="45.75" customHeight="1">
      <c r="A537" s="5">
        <v>1</v>
      </c>
      <c r="B537" s="43" t="s">
        <v>224</v>
      </c>
      <c r="C537" s="72">
        <v>262</v>
      </c>
      <c r="D537" s="72"/>
      <c r="E537" s="72"/>
      <c r="F537" s="25">
        <f t="shared" si="247"/>
        <v>0</v>
      </c>
      <c r="G537" s="25">
        <f t="shared" si="248"/>
        <v>0</v>
      </c>
      <c r="H537" s="43"/>
      <c r="J537" s="1" t="s">
        <v>194</v>
      </c>
      <c r="K537" s="20"/>
      <c r="L537" s="20" t="s">
        <v>18</v>
      </c>
      <c r="M537" s="20">
        <f>IF(K537="CT",C537,0)</f>
        <v>0</v>
      </c>
      <c r="N537" s="20">
        <f>IF(L537="KCM",C537,0)</f>
        <v>262</v>
      </c>
      <c r="O537" s="20">
        <f>IF(K537="CT",D537,0)</f>
        <v>0</v>
      </c>
      <c r="P537" s="20">
        <f>IF(L537="KCM",D537,0)</f>
        <v>0</v>
      </c>
      <c r="Q537" s="20">
        <f>IF(K537="CT",E537,0)</f>
        <v>0</v>
      </c>
      <c r="R537" s="20">
        <f>IF(L537="KCM",E537,0)</f>
        <v>0</v>
      </c>
      <c r="S537" s="20" t="str">
        <f>IF(AND(K537="CT",G537=0%),"x"," ")</f>
        <v xml:space="preserve"> </v>
      </c>
      <c r="T537" s="20" t="str">
        <f>IF(AND(K537="CT",0%&lt;G537,G537&lt;30%),"x"," ")</f>
        <v xml:space="preserve"> </v>
      </c>
      <c r="U537" s="20">
        <f>IF(T537="x",C537,0)</f>
        <v>0</v>
      </c>
      <c r="V537" s="20" t="str">
        <f>IF(AND(K537="CT",30%&lt;G537,G537&lt;60%),"x"," ")</f>
        <v xml:space="preserve"> </v>
      </c>
      <c r="W537" s="20">
        <f>IF(V537="x",C537,0)</f>
        <v>0</v>
      </c>
      <c r="X537" s="20"/>
    </row>
    <row r="538" spans="1:24" ht="45.75" customHeight="1">
      <c r="A538" s="5">
        <v>2</v>
      </c>
      <c r="B538" s="43" t="s">
        <v>225</v>
      </c>
      <c r="C538" s="72">
        <v>800</v>
      </c>
      <c r="D538" s="72">
        <v>399.28822300000002</v>
      </c>
      <c r="E538" s="72">
        <v>399.28822300000002</v>
      </c>
      <c r="F538" s="25">
        <f t="shared" si="247"/>
        <v>0.49911027875000002</v>
      </c>
      <c r="G538" s="25">
        <f t="shared" si="248"/>
        <v>0.49911027875000002</v>
      </c>
      <c r="H538" s="43"/>
      <c r="J538" s="1" t="s">
        <v>194</v>
      </c>
      <c r="K538" s="20"/>
      <c r="L538" s="20" t="s">
        <v>18</v>
      </c>
      <c r="M538" s="20">
        <f>IF(K538="CT",C538,0)</f>
        <v>0</v>
      </c>
      <c r="N538" s="20">
        <f>IF(L538="KCM",C538,0)</f>
        <v>800</v>
      </c>
      <c r="O538" s="20">
        <f>IF(K538="CT",D538,0)</f>
        <v>0</v>
      </c>
      <c r="P538" s="20">
        <f>IF(L538="KCM",D538,0)</f>
        <v>399.28822300000002</v>
      </c>
      <c r="Q538" s="20">
        <f>IF(K538="CT",E538,0)</f>
        <v>0</v>
      </c>
      <c r="R538" s="20">
        <f>IF(L538="KCM",E538,0)</f>
        <v>399.28822300000002</v>
      </c>
      <c r="S538" s="20" t="str">
        <f>IF(AND(K538="CT",G538=0%),"x"," ")</f>
        <v xml:space="preserve"> </v>
      </c>
      <c r="T538" s="20" t="str">
        <f>IF(AND(K538="CT",0%&lt;G538,G538&lt;30%),"x"," ")</f>
        <v xml:space="preserve"> </v>
      </c>
      <c r="U538" s="20">
        <f>IF(T538="x",C538,0)</f>
        <v>0</v>
      </c>
      <c r="V538" s="20" t="str">
        <f>IF(AND(K538="CT",30%&lt;G538,G538&lt;60%),"x"," ")</f>
        <v xml:space="preserve"> </v>
      </c>
      <c r="W538" s="20">
        <f>IF(V538="x",C538,0)</f>
        <v>0</v>
      </c>
      <c r="X538" s="20"/>
    </row>
    <row r="539" spans="1:24" ht="46.5" customHeight="1">
      <c r="A539" s="135" t="s">
        <v>429</v>
      </c>
      <c r="B539" s="14" t="s">
        <v>430</v>
      </c>
      <c r="C539" s="109">
        <f t="shared" ref="C539:E541" si="282">SUM(C540)</f>
        <v>876</v>
      </c>
      <c r="D539" s="109">
        <f t="shared" si="282"/>
        <v>0</v>
      </c>
      <c r="E539" s="109">
        <f t="shared" si="282"/>
        <v>0</v>
      </c>
      <c r="F539" s="8">
        <f t="shared" si="247"/>
        <v>0</v>
      </c>
      <c r="G539" s="8">
        <f t="shared" si="248"/>
        <v>0</v>
      </c>
      <c r="H539" s="43"/>
      <c r="M539" s="20"/>
      <c r="N539" s="20"/>
      <c r="O539" s="20"/>
      <c r="P539" s="20"/>
      <c r="Q539" s="20"/>
      <c r="R539" s="20"/>
      <c r="S539" s="20"/>
      <c r="T539" s="20"/>
      <c r="U539" s="20"/>
      <c r="V539" s="20"/>
      <c r="W539" s="20"/>
      <c r="X539" s="20"/>
    </row>
    <row r="540" spans="1:24" ht="46.5" customHeight="1">
      <c r="A540" s="135" t="s">
        <v>42</v>
      </c>
      <c r="B540" s="14" t="s">
        <v>431</v>
      </c>
      <c r="C540" s="109">
        <f t="shared" si="282"/>
        <v>876</v>
      </c>
      <c r="D540" s="109">
        <f t="shared" si="282"/>
        <v>0</v>
      </c>
      <c r="E540" s="109">
        <f t="shared" si="282"/>
        <v>0</v>
      </c>
      <c r="F540" s="8">
        <f t="shared" si="247"/>
        <v>0</v>
      </c>
      <c r="G540" s="8">
        <f t="shared" si="248"/>
        <v>0</v>
      </c>
      <c r="H540" s="43"/>
      <c r="M540" s="20"/>
      <c r="N540" s="20"/>
      <c r="O540" s="20"/>
      <c r="P540" s="20"/>
      <c r="Q540" s="20"/>
      <c r="R540" s="20"/>
      <c r="S540" s="20"/>
      <c r="T540" s="20"/>
      <c r="U540" s="20"/>
      <c r="V540" s="20"/>
      <c r="W540" s="20"/>
      <c r="X540" s="20"/>
    </row>
    <row r="541" spans="1:24" s="66" customFormat="1" ht="35.25" customHeight="1">
      <c r="A541" s="45" t="s">
        <v>86</v>
      </c>
      <c r="B541" s="46" t="s">
        <v>432</v>
      </c>
      <c r="C541" s="82">
        <f t="shared" si="282"/>
        <v>876</v>
      </c>
      <c r="D541" s="82">
        <f t="shared" si="282"/>
        <v>0</v>
      </c>
      <c r="E541" s="82">
        <f t="shared" si="282"/>
        <v>0</v>
      </c>
      <c r="F541" s="38">
        <f t="shared" ref="F541:F553" si="283">D541/C541</f>
        <v>0</v>
      </c>
      <c r="G541" s="38">
        <f t="shared" ref="G541:G553" si="284">E541/C541</f>
        <v>0</v>
      </c>
      <c r="H541" s="64"/>
      <c r="I541" s="65"/>
      <c r="J541" s="65"/>
      <c r="K541" s="65"/>
      <c r="L541" s="65"/>
      <c r="M541" s="20"/>
      <c r="N541" s="20"/>
      <c r="O541" s="20"/>
      <c r="P541" s="20"/>
      <c r="Q541" s="20"/>
      <c r="R541" s="20"/>
      <c r="S541" s="20"/>
      <c r="T541" s="20"/>
      <c r="U541" s="20"/>
      <c r="V541" s="20"/>
      <c r="W541" s="20"/>
      <c r="X541" s="20"/>
    </row>
    <row r="542" spans="1:24" ht="45.75" customHeight="1">
      <c r="A542" s="5">
        <v>1</v>
      </c>
      <c r="B542" s="43" t="s">
        <v>433</v>
      </c>
      <c r="C542" s="72">
        <v>876</v>
      </c>
      <c r="D542" s="72"/>
      <c r="E542" s="72"/>
      <c r="F542" s="25">
        <f t="shared" si="283"/>
        <v>0</v>
      </c>
      <c r="G542" s="25">
        <f t="shared" si="284"/>
        <v>0</v>
      </c>
      <c r="H542" s="43"/>
      <c r="J542" s="1" t="s">
        <v>174</v>
      </c>
      <c r="K542" s="20"/>
      <c r="L542" s="20" t="s">
        <v>18</v>
      </c>
      <c r="M542" s="20">
        <f>IF(K542="CT",C542,0)</f>
        <v>0</v>
      </c>
      <c r="N542" s="20">
        <f>IF(L542="KCM",C542,0)</f>
        <v>876</v>
      </c>
      <c r="O542" s="20">
        <f>IF(K542="CT",D542,0)</f>
        <v>0</v>
      </c>
      <c r="P542" s="20">
        <f>IF(L542="KCM",D542,0)</f>
        <v>0</v>
      </c>
      <c r="Q542" s="20">
        <f>IF(K542="CT",E542,0)</f>
        <v>0</v>
      </c>
      <c r="R542" s="20">
        <f>IF(L542="KCM",E542,0)</f>
        <v>0</v>
      </c>
      <c r="S542" s="20" t="str">
        <f>IF(AND(K542="CT",G542=0%),"x"," ")</f>
        <v xml:space="preserve"> </v>
      </c>
      <c r="T542" s="20" t="str">
        <f>IF(AND(K542="CT",0%&lt;G542,G542&lt;30%),"x"," ")</f>
        <v xml:space="preserve"> </v>
      </c>
      <c r="U542" s="20">
        <f>IF(T542="x",C542,0)</f>
        <v>0</v>
      </c>
      <c r="V542" s="20" t="str">
        <f>IF(AND(K542="CT",30%&lt;G542,G542&lt;60%),"x"," ")</f>
        <v xml:space="preserve"> </v>
      </c>
      <c r="W542" s="20">
        <f>IF(V542="x",C542,0)</f>
        <v>0</v>
      </c>
      <c r="X542" s="20"/>
    </row>
    <row r="543" spans="1:24" ht="87.75" customHeight="1">
      <c r="A543" s="135" t="s">
        <v>434</v>
      </c>
      <c r="B543" s="14" t="s">
        <v>435</v>
      </c>
      <c r="C543" s="109">
        <f t="shared" ref="C543:E543" si="285">SUM(C544,C551)</f>
        <v>10392</v>
      </c>
      <c r="D543" s="109">
        <f t="shared" si="285"/>
        <v>5326.5939590000007</v>
      </c>
      <c r="E543" s="109">
        <f t="shared" si="285"/>
        <v>5326.5939590000007</v>
      </c>
      <c r="F543" s="8">
        <f t="shared" si="283"/>
        <v>0.51256677819476526</v>
      </c>
      <c r="G543" s="8">
        <f t="shared" si="284"/>
        <v>0.51256677819476526</v>
      </c>
      <c r="H543" s="43"/>
      <c r="M543" s="20"/>
      <c r="N543" s="20"/>
      <c r="O543" s="20"/>
      <c r="P543" s="20"/>
      <c r="Q543" s="20"/>
      <c r="R543" s="20"/>
      <c r="S543" s="20"/>
      <c r="T543" s="20"/>
      <c r="U543" s="20"/>
      <c r="V543" s="20"/>
      <c r="W543" s="20"/>
      <c r="X543" s="20"/>
    </row>
    <row r="544" spans="1:24" ht="81" customHeight="1">
      <c r="A544" s="135" t="s">
        <v>42</v>
      </c>
      <c r="B544" s="14" t="s">
        <v>436</v>
      </c>
      <c r="C544" s="109">
        <f t="shared" ref="C544:E544" si="286">C545</f>
        <v>7192</v>
      </c>
      <c r="D544" s="109">
        <f t="shared" si="286"/>
        <v>4484.6083590000007</v>
      </c>
      <c r="E544" s="109">
        <f t="shared" si="286"/>
        <v>4484.6083590000007</v>
      </c>
      <c r="F544" s="8">
        <f t="shared" si="283"/>
        <v>0.62355511109566197</v>
      </c>
      <c r="G544" s="8">
        <f t="shared" si="284"/>
        <v>0.62355511109566197</v>
      </c>
      <c r="H544" s="43"/>
      <c r="M544" s="20"/>
      <c r="N544" s="20"/>
      <c r="O544" s="20"/>
      <c r="P544" s="20"/>
      <c r="Q544" s="20"/>
      <c r="R544" s="20"/>
      <c r="S544" s="20"/>
      <c r="T544" s="20"/>
      <c r="U544" s="20"/>
      <c r="V544" s="20"/>
      <c r="W544" s="20"/>
      <c r="X544" s="20"/>
    </row>
    <row r="545" spans="1:24" s="70" customFormat="1" ht="61.5" customHeight="1">
      <c r="A545" s="69" t="s">
        <v>86</v>
      </c>
      <c r="B545" s="140" t="s">
        <v>437</v>
      </c>
      <c r="C545" s="141">
        <f>SUM(C546,C547,C548,C549,C550)</f>
        <v>7192</v>
      </c>
      <c r="D545" s="141">
        <f t="shared" ref="D545:E545" si="287">SUM(D546,D547,D548,D549,D550)</f>
        <v>4484.6083590000007</v>
      </c>
      <c r="E545" s="141">
        <f t="shared" si="287"/>
        <v>4484.6083590000007</v>
      </c>
      <c r="F545" s="142">
        <f t="shared" si="283"/>
        <v>0.62355511109566197</v>
      </c>
      <c r="G545" s="142">
        <f t="shared" si="284"/>
        <v>0.62355511109566197</v>
      </c>
      <c r="H545" s="68"/>
      <c r="I545" s="69"/>
      <c r="J545" s="69"/>
      <c r="K545" s="69"/>
      <c r="L545" s="69"/>
      <c r="M545" s="69"/>
      <c r="N545" s="69"/>
      <c r="O545" s="69"/>
      <c r="P545" s="69"/>
    </row>
    <row r="546" spans="1:24" ht="45.75" customHeight="1">
      <c r="A546" s="5">
        <v>1</v>
      </c>
      <c r="B546" s="43" t="s">
        <v>438</v>
      </c>
      <c r="C546" s="72">
        <v>2250</v>
      </c>
      <c r="D546" s="83">
        <v>1888.7729100000001</v>
      </c>
      <c r="E546" s="83">
        <v>1888.7729100000001</v>
      </c>
      <c r="F546" s="25">
        <f t="shared" si="283"/>
        <v>0.8394546266666667</v>
      </c>
      <c r="G546" s="25">
        <f t="shared" si="284"/>
        <v>0.8394546266666667</v>
      </c>
      <c r="H546" s="43"/>
      <c r="J546" s="1" t="s">
        <v>89</v>
      </c>
      <c r="K546" s="20"/>
      <c r="L546" s="20" t="s">
        <v>18</v>
      </c>
      <c r="M546" s="20">
        <f>IF(K546="CT",C546,0)</f>
        <v>0</v>
      </c>
      <c r="N546" s="20">
        <f>IF(L546="KCM",C546,0)</f>
        <v>2250</v>
      </c>
      <c r="O546" s="20">
        <f>IF(K546="CT",D546,0)</f>
        <v>0</v>
      </c>
      <c r="P546" s="20">
        <f>IF(L546="KCM",D546,0)</f>
        <v>1888.7729100000001</v>
      </c>
      <c r="Q546" s="20">
        <f>IF(K546="CT",E546,0)</f>
        <v>0</v>
      </c>
      <c r="R546" s="20">
        <f>IF(L546="KCM",E546,0)</f>
        <v>1888.7729100000001</v>
      </c>
      <c r="S546" s="20" t="str">
        <f>IF(AND(K546="CT",G546=0%),"x"," ")</f>
        <v xml:space="preserve"> </v>
      </c>
      <c r="T546" s="20" t="str">
        <f>IF(AND(K546="CT",0%&lt;G546,G546&lt;30%),"x"," ")</f>
        <v xml:space="preserve"> </v>
      </c>
      <c r="U546" s="20">
        <f>IF(T546="x",C546,0)</f>
        <v>0</v>
      </c>
      <c r="V546" s="20" t="str">
        <f>IF(AND(K546="CT",30%&lt;G546,G546&lt;60%),"x"," ")</f>
        <v xml:space="preserve"> </v>
      </c>
      <c r="W546" s="20">
        <f>IF(V546="x",C546,0)</f>
        <v>0</v>
      </c>
      <c r="X546" s="20"/>
    </row>
    <row r="547" spans="1:24" ht="45.75" customHeight="1">
      <c r="A547" s="5">
        <v>2</v>
      </c>
      <c r="B547" s="43" t="s">
        <v>439</v>
      </c>
      <c r="C547" s="72">
        <v>1300</v>
      </c>
      <c r="D547" s="83">
        <v>754.77543000000014</v>
      </c>
      <c r="E547" s="83">
        <v>754.77543000000014</v>
      </c>
      <c r="F547" s="25">
        <f t="shared" si="283"/>
        <v>0.58059648461538471</v>
      </c>
      <c r="G547" s="25">
        <f t="shared" si="284"/>
        <v>0.58059648461538471</v>
      </c>
      <c r="H547" s="43"/>
      <c r="J547" s="1" t="s">
        <v>89</v>
      </c>
      <c r="K547" s="20"/>
      <c r="L547" s="20" t="s">
        <v>18</v>
      </c>
      <c r="M547" s="20">
        <f>IF(K547="CT",C547,0)</f>
        <v>0</v>
      </c>
      <c r="N547" s="20">
        <f>IF(L547="KCM",C547,0)</f>
        <v>1300</v>
      </c>
      <c r="O547" s="20">
        <f>IF(K547="CT",D547,0)</f>
        <v>0</v>
      </c>
      <c r="P547" s="20">
        <f>IF(L547="KCM",D547,0)</f>
        <v>754.77543000000014</v>
      </c>
      <c r="Q547" s="20">
        <f>IF(K547="CT",E547,0)</f>
        <v>0</v>
      </c>
      <c r="R547" s="20">
        <f>IF(L547="KCM",E547,0)</f>
        <v>754.77543000000014</v>
      </c>
      <c r="S547" s="20" t="str">
        <f>IF(AND(K547="CT",G547=0%),"x"," ")</f>
        <v xml:space="preserve"> </v>
      </c>
      <c r="T547" s="20" t="str">
        <f>IF(AND(K547="CT",0%&lt;G547,G547&lt;30%),"x"," ")</f>
        <v xml:space="preserve"> </v>
      </c>
      <c r="U547" s="20">
        <f>IF(T547="x",C547,0)</f>
        <v>0</v>
      </c>
      <c r="V547" s="20" t="str">
        <f>IF(AND(K547="CT",30%&lt;G547,G547&lt;60%),"x"," ")</f>
        <v xml:space="preserve"> </v>
      </c>
      <c r="W547" s="20">
        <f>IF(V547="x",C547,0)</f>
        <v>0</v>
      </c>
      <c r="X547" s="20"/>
    </row>
    <row r="548" spans="1:24" ht="45.75" customHeight="1">
      <c r="A548" s="5">
        <v>3</v>
      </c>
      <c r="B548" s="43" t="s">
        <v>440</v>
      </c>
      <c r="C548" s="72">
        <v>1900</v>
      </c>
      <c r="D548" s="83">
        <v>904.34052800000006</v>
      </c>
      <c r="E548" s="83">
        <v>904.34052800000006</v>
      </c>
      <c r="F548" s="25">
        <f t="shared" si="283"/>
        <v>0.47596869894736843</v>
      </c>
      <c r="G548" s="25">
        <f t="shared" si="284"/>
        <v>0.47596869894736843</v>
      </c>
      <c r="H548" s="43"/>
      <c r="J548" s="1" t="s">
        <v>89</v>
      </c>
      <c r="K548" s="20"/>
      <c r="L548" s="20" t="s">
        <v>18</v>
      </c>
      <c r="M548" s="20">
        <f>IF(K548="CT",C548,0)</f>
        <v>0</v>
      </c>
      <c r="N548" s="20">
        <f>IF(L548="KCM",C548,0)</f>
        <v>1900</v>
      </c>
      <c r="O548" s="20">
        <f>IF(K548="CT",D548,0)</f>
        <v>0</v>
      </c>
      <c r="P548" s="20">
        <f>IF(L548="KCM",D548,0)</f>
        <v>904.34052800000006</v>
      </c>
      <c r="Q548" s="20">
        <f>IF(K548="CT",E548,0)</f>
        <v>0</v>
      </c>
      <c r="R548" s="20">
        <f>IF(L548="KCM",E548,0)</f>
        <v>904.34052800000006</v>
      </c>
      <c r="S548" s="20" t="str">
        <f>IF(AND(K548="CT",G548=0%),"x"," ")</f>
        <v xml:space="preserve"> </v>
      </c>
      <c r="T548" s="20" t="str">
        <f>IF(AND(K548="CT",0%&lt;G548,G548&lt;30%),"x"," ")</f>
        <v xml:space="preserve"> </v>
      </c>
      <c r="U548" s="20">
        <f>IF(T548="x",C548,0)</f>
        <v>0</v>
      </c>
      <c r="V548" s="20" t="str">
        <f>IF(AND(K548="CT",30%&lt;G548,G548&lt;60%),"x"," ")</f>
        <v xml:space="preserve"> </v>
      </c>
      <c r="W548" s="20">
        <f>IF(V548="x",C548,0)</f>
        <v>0</v>
      </c>
      <c r="X548" s="20"/>
    </row>
    <row r="549" spans="1:24" ht="45.75" customHeight="1">
      <c r="A549" s="5">
        <v>4</v>
      </c>
      <c r="B549" s="43" t="s">
        <v>441</v>
      </c>
      <c r="C549" s="72">
        <v>450</v>
      </c>
      <c r="D549" s="83">
        <v>450</v>
      </c>
      <c r="E549" s="83">
        <v>450</v>
      </c>
      <c r="F549" s="25">
        <f t="shared" si="283"/>
        <v>1</v>
      </c>
      <c r="G549" s="25">
        <f t="shared" si="284"/>
        <v>1</v>
      </c>
      <c r="H549" s="43"/>
      <c r="J549" s="1" t="s">
        <v>89</v>
      </c>
      <c r="K549" s="20"/>
      <c r="L549" s="20" t="s">
        <v>18</v>
      </c>
      <c r="M549" s="20">
        <f>IF(K549="CT",C549,0)</f>
        <v>0</v>
      </c>
      <c r="N549" s="20">
        <f>IF(L549="KCM",C549,0)</f>
        <v>450</v>
      </c>
      <c r="O549" s="20">
        <f>IF(K549="CT",D549,0)</f>
        <v>0</v>
      </c>
      <c r="P549" s="20">
        <f>IF(L549="KCM",D549,0)</f>
        <v>450</v>
      </c>
      <c r="Q549" s="20">
        <f>IF(K549="CT",E549,0)</f>
        <v>0</v>
      </c>
      <c r="R549" s="20">
        <f>IF(L549="KCM",E549,0)</f>
        <v>450</v>
      </c>
      <c r="S549" s="20" t="str">
        <f>IF(AND(K549="CT",G549=0%),"x"," ")</f>
        <v xml:space="preserve"> </v>
      </c>
      <c r="T549" s="20" t="str">
        <f>IF(AND(K549="CT",0%&lt;G549,G549&lt;30%),"x"," ")</f>
        <v xml:space="preserve"> </v>
      </c>
      <c r="U549" s="20">
        <f>IF(T549="x",C549,0)</f>
        <v>0</v>
      </c>
      <c r="V549" s="20" t="str">
        <f>IF(AND(K549="CT",30%&lt;G549,G549&lt;60%),"x"," ")</f>
        <v xml:space="preserve"> </v>
      </c>
      <c r="W549" s="20">
        <f>IF(V549="x",C549,0)</f>
        <v>0</v>
      </c>
      <c r="X549" s="20"/>
    </row>
    <row r="550" spans="1:24" ht="45.75" customHeight="1">
      <c r="A550" s="5">
        <v>5</v>
      </c>
      <c r="B550" s="43" t="s">
        <v>442</v>
      </c>
      <c r="C550" s="72">
        <v>1292</v>
      </c>
      <c r="D550" s="83">
        <v>486.719491</v>
      </c>
      <c r="E550" s="83">
        <v>486.719491</v>
      </c>
      <c r="F550" s="25">
        <f t="shared" si="283"/>
        <v>0.37671787229102166</v>
      </c>
      <c r="G550" s="25">
        <f t="shared" si="284"/>
        <v>0.37671787229102166</v>
      </c>
      <c r="H550" s="43"/>
      <c r="J550" s="1" t="s">
        <v>89</v>
      </c>
      <c r="K550" s="20"/>
      <c r="L550" s="20" t="s">
        <v>18</v>
      </c>
      <c r="M550" s="20">
        <f>IF(K550="CT",C550,0)</f>
        <v>0</v>
      </c>
      <c r="N550" s="20">
        <f>IF(L550="KCM",C550,0)</f>
        <v>1292</v>
      </c>
      <c r="O550" s="20">
        <f>IF(K550="CT",D550,0)</f>
        <v>0</v>
      </c>
      <c r="P550" s="20">
        <f>IF(L550="KCM",D550,0)</f>
        <v>486.719491</v>
      </c>
      <c r="Q550" s="20">
        <f>IF(K550="CT",E550,0)</f>
        <v>0</v>
      </c>
      <c r="R550" s="20">
        <f>IF(L550="KCM",E550,0)</f>
        <v>486.719491</v>
      </c>
      <c r="S550" s="20" t="str">
        <f>IF(AND(K550="CT",G550=0%),"x"," ")</f>
        <v xml:space="preserve"> </v>
      </c>
      <c r="T550" s="20" t="str">
        <f>IF(AND(K550="CT",0%&lt;G550,G550&lt;30%),"x"," ")</f>
        <v xml:space="preserve"> </v>
      </c>
      <c r="U550" s="20">
        <f>IF(T550="x",C550,0)</f>
        <v>0</v>
      </c>
      <c r="V550" s="20" t="str">
        <f>IF(AND(K550="CT",30%&lt;G550,G550&lt;60%),"x"," ")</f>
        <v xml:space="preserve"> </v>
      </c>
      <c r="W550" s="20">
        <f>IF(V550="x",C550,0)</f>
        <v>0</v>
      </c>
      <c r="X550" s="20"/>
    </row>
    <row r="551" spans="1:24" ht="51.75" customHeight="1">
      <c r="A551" s="135" t="s">
        <v>75</v>
      </c>
      <c r="B551" s="14" t="s">
        <v>443</v>
      </c>
      <c r="C551" s="109">
        <f t="shared" ref="C551:E552" si="288">C552</f>
        <v>3200</v>
      </c>
      <c r="D551" s="109">
        <f t="shared" si="288"/>
        <v>841.98560000000009</v>
      </c>
      <c r="E551" s="109">
        <f t="shared" si="288"/>
        <v>841.98560000000009</v>
      </c>
      <c r="F551" s="8">
        <f t="shared" si="283"/>
        <v>0.26312050000000003</v>
      </c>
      <c r="G551" s="8">
        <f t="shared" si="284"/>
        <v>0.26312050000000003</v>
      </c>
      <c r="H551" s="43"/>
      <c r="M551" s="20"/>
      <c r="N551" s="20"/>
      <c r="O551" s="20"/>
      <c r="P551" s="20"/>
      <c r="Q551" s="20"/>
      <c r="R551" s="20"/>
      <c r="S551" s="20"/>
      <c r="T551" s="20"/>
      <c r="U551" s="20"/>
      <c r="V551" s="20"/>
      <c r="W551" s="20"/>
      <c r="X551" s="20"/>
    </row>
    <row r="552" spans="1:24" s="70" customFormat="1" ht="76.5" customHeight="1">
      <c r="A552" s="69" t="s">
        <v>86</v>
      </c>
      <c r="B552" s="140" t="s">
        <v>444</v>
      </c>
      <c r="C552" s="141">
        <f t="shared" si="288"/>
        <v>3200</v>
      </c>
      <c r="D552" s="141">
        <f t="shared" si="288"/>
        <v>841.98560000000009</v>
      </c>
      <c r="E552" s="141">
        <f t="shared" si="288"/>
        <v>841.98560000000009</v>
      </c>
      <c r="F552" s="142">
        <f t="shared" si="283"/>
        <v>0.26312050000000003</v>
      </c>
      <c r="G552" s="142">
        <f t="shared" si="284"/>
        <v>0.26312050000000003</v>
      </c>
      <c r="H552" s="68"/>
      <c r="I552" s="69"/>
      <c r="J552" s="69"/>
      <c r="K552" s="69"/>
      <c r="L552" s="69"/>
      <c r="M552" s="69"/>
      <c r="N552" s="69"/>
      <c r="O552" s="69"/>
      <c r="P552" s="69"/>
    </row>
    <row r="553" spans="1:24" ht="45.75" customHeight="1">
      <c r="A553" s="5">
        <v>1</v>
      </c>
      <c r="B553" s="43" t="s">
        <v>445</v>
      </c>
      <c r="C553" s="72">
        <v>3200</v>
      </c>
      <c r="D553" s="72">
        <v>841.98560000000009</v>
      </c>
      <c r="E553" s="72">
        <v>841.98560000000009</v>
      </c>
      <c r="F553" s="25">
        <f t="shared" si="283"/>
        <v>0.26312050000000003</v>
      </c>
      <c r="G553" s="25">
        <f t="shared" si="284"/>
        <v>0.26312050000000003</v>
      </c>
      <c r="H553" s="43"/>
      <c r="J553" s="1" t="s">
        <v>174</v>
      </c>
      <c r="K553" s="20"/>
      <c r="L553" s="20" t="s">
        <v>18</v>
      </c>
      <c r="M553" s="20">
        <f>IF(K553="CT",C553,0)</f>
        <v>0</v>
      </c>
      <c r="N553" s="20">
        <f>IF(L553="KCM",C553,0)</f>
        <v>3200</v>
      </c>
      <c r="O553" s="20">
        <f>IF(K553="CT",D553,0)</f>
        <v>0</v>
      </c>
      <c r="P553" s="20">
        <f>IF(L553="KCM",D553,0)</f>
        <v>841.98560000000009</v>
      </c>
      <c r="Q553" s="20">
        <f>IF(K553="CT",E553,0)</f>
        <v>0</v>
      </c>
      <c r="R553" s="20">
        <f>IF(L553="KCM",E553,0)</f>
        <v>841.98560000000009</v>
      </c>
      <c r="S553" s="20" t="str">
        <f>IF(AND(K553="CT",G553=0%),"x"," ")</f>
        <v xml:space="preserve"> </v>
      </c>
      <c r="T553" s="20" t="str">
        <f>IF(AND(K553="CT",0%&lt;G553,G553&lt;30%),"x"," ")</f>
        <v xml:space="preserve"> </v>
      </c>
      <c r="U553" s="20">
        <f>IF(T553="x",C553,0)</f>
        <v>0</v>
      </c>
      <c r="V553" s="20" t="str">
        <f>IF(AND(K553="CT",30%&lt;G553,G553&lt;60%),"x"," ")</f>
        <v xml:space="preserve"> </v>
      </c>
      <c r="W553" s="20">
        <f>IF(V553="x",C553,0)</f>
        <v>0</v>
      </c>
      <c r="X553" s="20"/>
    </row>
  </sheetData>
  <mergeCells count="15">
    <mergeCell ref="A1:H1"/>
    <mergeCell ref="A2:H2"/>
    <mergeCell ref="A3:H3"/>
    <mergeCell ref="A5:A6"/>
    <mergeCell ref="B5:B6"/>
    <mergeCell ref="C5:C6"/>
    <mergeCell ref="D5:D6"/>
    <mergeCell ref="E5:E6"/>
    <mergeCell ref="F5:F6"/>
    <mergeCell ref="G5:G6"/>
    <mergeCell ref="H5:H6"/>
    <mergeCell ref="J5:L5"/>
    <mergeCell ref="M5:N5"/>
    <mergeCell ref="O5:P5"/>
    <mergeCell ref="Q5:W5"/>
  </mergeCells>
  <printOptions horizontalCentered="1"/>
  <pageMargins left="0.39370078740157483" right="0.39370078740157483" top="0.39370078740157483" bottom="0.39370078740157483" header="0.19685039370078741" footer="0.19685039370078741"/>
  <pageSetup paperSize="9" scale="89" fitToHeight="0" orientation="landscape" r:id="rId1"/>
  <headerFooter alignWithMargins="0">
    <oddFooter>&amp;C&amp;"Times New Roman,Regular"&amp;11&amp;P/&amp;N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63"/>
  <sheetViews>
    <sheetView view="pageBreakPreview" topLeftCell="A4" zoomScale="70" zoomScaleNormal="80" zoomScaleSheetLayoutView="70" workbookViewId="0">
      <pane xSplit="2" ySplit="3" topLeftCell="C7" activePane="bottomRight" state="frozen"/>
      <selection activeCell="D374" sqref="D374"/>
      <selection pane="topRight" activeCell="D374" sqref="D374"/>
      <selection pane="bottomLeft" activeCell="D374" sqref="D374"/>
      <selection pane="bottomRight" activeCell="D7" sqref="D7"/>
    </sheetView>
  </sheetViews>
  <sheetFormatPr defaultColWidth="9.140625" defaultRowHeight="16.5"/>
  <cols>
    <col min="1" max="1" width="8.7109375" style="2" customWidth="1"/>
    <col min="2" max="2" width="50.7109375" style="2" customWidth="1"/>
    <col min="3" max="7" width="15.7109375" style="2" customWidth="1"/>
    <col min="8" max="8" width="20.7109375" style="2" customWidth="1"/>
    <col min="9" max="9" width="12.42578125" style="2" customWidth="1"/>
    <col min="10" max="10" width="17.140625" style="2" customWidth="1"/>
    <col min="11" max="16384" width="9.140625" style="2"/>
  </cols>
  <sheetData>
    <row r="1" spans="1:10" ht="20.25">
      <c r="A1" s="185"/>
      <c r="B1" s="185"/>
      <c r="C1" s="185"/>
      <c r="D1" s="185"/>
      <c r="E1" s="185"/>
      <c r="F1" s="185"/>
      <c r="G1" s="185"/>
      <c r="H1" s="185"/>
    </row>
    <row r="2" spans="1:10" ht="50.1" customHeight="1">
      <c r="A2" s="189" t="s">
        <v>446</v>
      </c>
      <c r="B2" s="189"/>
      <c r="C2" s="189"/>
      <c r="D2" s="189"/>
      <c r="E2" s="189"/>
      <c r="F2" s="189"/>
      <c r="G2" s="189"/>
      <c r="H2" s="189"/>
      <c r="I2" s="189"/>
    </row>
    <row r="3" spans="1:10" ht="18.75">
      <c r="A3" s="187"/>
      <c r="B3" s="187"/>
      <c r="C3" s="187"/>
      <c r="D3" s="187"/>
      <c r="E3" s="187"/>
      <c r="F3" s="187"/>
      <c r="G3" s="187"/>
      <c r="H3" s="187"/>
    </row>
    <row r="4" spans="1:10" ht="25.5" customHeight="1">
      <c r="C4" s="3"/>
      <c r="D4" s="3"/>
      <c r="E4" s="3"/>
      <c r="F4" s="3"/>
      <c r="G4" s="190" t="s">
        <v>2</v>
      </c>
      <c r="H4" s="190"/>
    </row>
    <row r="5" spans="1:10" ht="39.950000000000003" customHeight="1">
      <c r="A5" s="179" t="s">
        <v>3</v>
      </c>
      <c r="B5" s="179" t="s">
        <v>4</v>
      </c>
      <c r="C5" s="179" t="s">
        <v>5</v>
      </c>
      <c r="D5" s="179" t="str">
        <f>BC!D5</f>
        <v>Thực hiện đến ngày 15/12/2022</v>
      </c>
      <c r="E5" s="179" t="str">
        <f>BC!E5</f>
        <v>Giải ngân đến ngày 15/12/2022</v>
      </c>
      <c r="F5" s="179" t="str">
        <f>BC!F5</f>
        <v>TL% Thực hiện</v>
      </c>
      <c r="G5" s="179" t="str">
        <f>BC!G5</f>
        <v>TL% Giải ngân</v>
      </c>
      <c r="H5" s="179" t="s">
        <v>10</v>
      </c>
      <c r="I5" s="188" t="s">
        <v>486</v>
      </c>
    </row>
    <row r="6" spans="1:10" ht="39.950000000000003" customHeight="1">
      <c r="A6" s="180"/>
      <c r="B6" s="180"/>
      <c r="C6" s="180"/>
      <c r="D6" s="180"/>
      <c r="E6" s="180"/>
      <c r="F6" s="180"/>
      <c r="G6" s="180"/>
      <c r="H6" s="180"/>
      <c r="I6" s="188"/>
    </row>
    <row r="7" spans="1:10" s="12" customFormat="1" ht="27.75" customHeight="1">
      <c r="A7" s="143"/>
      <c r="B7" s="144" t="s">
        <v>25</v>
      </c>
      <c r="C7" s="145">
        <f>SUM(C8,C33)</f>
        <v>28273</v>
      </c>
      <c r="D7" s="145">
        <f>SUM(D9,D34)</f>
        <v>21179.008575</v>
      </c>
      <c r="E7" s="145">
        <f>SUM(E9,E34)</f>
        <v>21179.008575</v>
      </c>
      <c r="F7" s="8">
        <f>D7/C7</f>
        <v>0.74908954037420861</v>
      </c>
      <c r="G7" s="8">
        <f>E7/C7</f>
        <v>0.74908954037420861</v>
      </c>
      <c r="H7" s="146"/>
      <c r="I7" s="11"/>
      <c r="J7" s="147">
        <f>C9+C34</f>
        <v>27247</v>
      </c>
    </row>
    <row r="8" spans="1:10" s="12" customFormat="1" ht="45.75" customHeight="1">
      <c r="A8" s="6" t="s">
        <v>26</v>
      </c>
      <c r="B8" s="14" t="s">
        <v>447</v>
      </c>
      <c r="C8" s="7">
        <f>SUM(C9:C10)</f>
        <v>8273</v>
      </c>
      <c r="D8" s="7">
        <f>D9</f>
        <v>6695.0982680000006</v>
      </c>
      <c r="E8" s="7">
        <f>E9</f>
        <v>6695.0982680000006</v>
      </c>
      <c r="F8" s="136">
        <f>D8/C8</f>
        <v>0.80927091357427783</v>
      </c>
      <c r="G8" s="136">
        <f>E8/C8</f>
        <v>0.80927091357427783</v>
      </c>
      <c r="H8" s="9"/>
      <c r="I8" s="53"/>
    </row>
    <row r="9" spans="1:10" s="12" customFormat="1" ht="27.75" customHeight="1">
      <c r="A9" s="16" t="s">
        <v>42</v>
      </c>
      <c r="B9" s="17" t="s">
        <v>448</v>
      </c>
      <c r="C9" s="7">
        <f>C12</f>
        <v>8273</v>
      </c>
      <c r="D9" s="7">
        <f t="shared" ref="D9:E9" si="0">D12</f>
        <v>6695.0982680000006</v>
      </c>
      <c r="E9" s="7">
        <f t="shared" si="0"/>
        <v>6695.0982680000006</v>
      </c>
      <c r="F9" s="136">
        <f t="shared" ref="F9" si="1">D9/C9</f>
        <v>0.80927091357427783</v>
      </c>
      <c r="G9" s="136">
        <f t="shared" ref="G9" si="2">E9/C9</f>
        <v>0.80927091357427783</v>
      </c>
      <c r="H9" s="9"/>
      <c r="I9" s="53"/>
    </row>
    <row r="10" spans="1:10" s="12" customFormat="1" ht="27.75" customHeight="1">
      <c r="A10" s="16" t="s">
        <v>75</v>
      </c>
      <c r="B10" s="17" t="s">
        <v>449</v>
      </c>
      <c r="C10" s="7">
        <v>0</v>
      </c>
      <c r="D10" s="7"/>
      <c r="E10" s="7"/>
      <c r="F10" s="7"/>
      <c r="G10" s="7"/>
      <c r="H10" s="9"/>
      <c r="I10" s="53"/>
    </row>
    <row r="11" spans="1:10" s="12" customFormat="1" ht="31.5" customHeight="1">
      <c r="A11" s="16"/>
      <c r="B11" s="148" t="s">
        <v>450</v>
      </c>
      <c r="C11" s="7"/>
      <c r="D11" s="7"/>
      <c r="E11" s="7"/>
      <c r="F11" s="7"/>
      <c r="G11" s="7"/>
      <c r="H11" s="9"/>
      <c r="I11" s="53"/>
    </row>
    <row r="12" spans="1:10" s="12" customFormat="1" ht="25.5" customHeight="1">
      <c r="A12" s="16" t="s">
        <v>75</v>
      </c>
      <c r="B12" s="17" t="s">
        <v>448</v>
      </c>
      <c r="C12" s="7">
        <f>SUM(C13+C18)</f>
        <v>8273</v>
      </c>
      <c r="D12" s="7">
        <f t="shared" ref="D12:E12" si="3">SUM(D13+D18)</f>
        <v>6695.0982680000006</v>
      </c>
      <c r="E12" s="7">
        <f t="shared" si="3"/>
        <v>6695.0982680000006</v>
      </c>
      <c r="F12" s="8">
        <f t="shared" ref="F12:F63" si="4">D12/C12</f>
        <v>0.80927091357427783</v>
      </c>
      <c r="G12" s="8">
        <f t="shared" ref="G12:G63" si="5">E12/C12</f>
        <v>0.80927091357427783</v>
      </c>
      <c r="H12" s="9"/>
      <c r="I12" s="53"/>
    </row>
    <row r="13" spans="1:10" s="12" customFormat="1" ht="28.5" customHeight="1">
      <c r="A13" s="16" t="s">
        <v>451</v>
      </c>
      <c r="B13" s="17" t="s">
        <v>452</v>
      </c>
      <c r="C13" s="7">
        <f>SUM(C14)</f>
        <v>5180</v>
      </c>
      <c r="D13" s="7">
        <f t="shared" ref="D13:E13" si="6">SUM(D14)</f>
        <v>3805.3535650000003</v>
      </c>
      <c r="E13" s="7">
        <f t="shared" si="6"/>
        <v>3805.3535650000003</v>
      </c>
      <c r="F13" s="8">
        <f t="shared" si="4"/>
        <v>0.73462424034749041</v>
      </c>
      <c r="G13" s="8">
        <f t="shared" si="5"/>
        <v>0.73462424034749041</v>
      </c>
      <c r="H13" s="9"/>
      <c r="I13" s="53"/>
    </row>
    <row r="14" spans="1:10" s="151" customFormat="1" ht="35.25" customHeight="1">
      <c r="A14" s="35" t="s">
        <v>86</v>
      </c>
      <c r="B14" s="149" t="s">
        <v>87</v>
      </c>
      <c r="C14" s="150">
        <f>SUM(C15:C17)</f>
        <v>5180</v>
      </c>
      <c r="D14" s="150">
        <f t="shared" ref="D14" si="7">SUM(D15:D17)</f>
        <v>3805.3535650000003</v>
      </c>
      <c r="E14" s="150">
        <f>SUM(E15:E17)</f>
        <v>3805.3535650000003</v>
      </c>
      <c r="F14" s="8">
        <f t="shared" si="4"/>
        <v>0.73462424034749041</v>
      </c>
      <c r="G14" s="8">
        <f t="shared" si="5"/>
        <v>0.73462424034749041</v>
      </c>
      <c r="H14" s="116"/>
      <c r="I14" s="36"/>
    </row>
    <row r="15" spans="1:10" s="12" customFormat="1" ht="38.25" customHeight="1">
      <c r="A15" s="5">
        <v>1</v>
      </c>
      <c r="B15" s="152" t="s">
        <v>453</v>
      </c>
      <c r="C15" s="153">
        <v>3500</v>
      </c>
      <c r="D15" s="154">
        <v>2640.7767590000003</v>
      </c>
      <c r="E15" s="154">
        <v>2640.7767590000003</v>
      </c>
      <c r="F15" s="25">
        <f t="shared" si="4"/>
        <v>0.75450764542857152</v>
      </c>
      <c r="G15" s="25">
        <f t="shared" si="5"/>
        <v>0.75450764542857152</v>
      </c>
      <c r="H15" s="9"/>
      <c r="I15" s="53"/>
    </row>
    <row r="16" spans="1:10" s="12" customFormat="1" ht="45" customHeight="1">
      <c r="A16" s="5">
        <v>2</v>
      </c>
      <c r="B16" s="152" t="s">
        <v>454</v>
      </c>
      <c r="C16" s="153">
        <v>480</v>
      </c>
      <c r="D16" s="24">
        <v>321.50112300000001</v>
      </c>
      <c r="E16" s="24">
        <v>321.50112300000001</v>
      </c>
      <c r="F16" s="25">
        <f t="shared" si="4"/>
        <v>0.66979400624999996</v>
      </c>
      <c r="G16" s="25">
        <f t="shared" si="5"/>
        <v>0.66979400624999996</v>
      </c>
      <c r="H16" s="9"/>
      <c r="I16" s="53"/>
    </row>
    <row r="17" spans="1:9" s="21" customFormat="1" ht="46.5" customHeight="1">
      <c r="A17" s="5">
        <v>3</v>
      </c>
      <c r="B17" s="152" t="s">
        <v>455</v>
      </c>
      <c r="C17" s="153">
        <v>1200</v>
      </c>
      <c r="D17" s="154">
        <v>843.07568300000003</v>
      </c>
      <c r="E17" s="154">
        <v>843.07568300000003</v>
      </c>
      <c r="F17" s="25">
        <f t="shared" si="4"/>
        <v>0.70256306916666666</v>
      </c>
      <c r="G17" s="25">
        <f t="shared" si="5"/>
        <v>0.70256306916666666</v>
      </c>
      <c r="H17" s="9"/>
      <c r="I17" s="53"/>
    </row>
    <row r="18" spans="1:9" s="12" customFormat="1" ht="28.5" customHeight="1">
      <c r="A18" s="16" t="s">
        <v>456</v>
      </c>
      <c r="B18" s="17" t="s">
        <v>457</v>
      </c>
      <c r="C18" s="7">
        <f>SUM(C19,C24,C27,C31)</f>
        <v>3093</v>
      </c>
      <c r="D18" s="7">
        <f t="shared" ref="D18:E18" si="8">SUM(D19,D24,D27,D31)</f>
        <v>2889.7447030000003</v>
      </c>
      <c r="E18" s="7">
        <f t="shared" si="8"/>
        <v>2889.7447030000003</v>
      </c>
      <c r="F18" s="8">
        <f t="shared" si="4"/>
        <v>0.93428538732622057</v>
      </c>
      <c r="G18" s="8">
        <f t="shared" si="5"/>
        <v>0.93428538732622057</v>
      </c>
      <c r="H18" s="9"/>
      <c r="I18" s="53"/>
    </row>
    <row r="19" spans="1:9" s="151" customFormat="1" ht="35.25" customHeight="1">
      <c r="A19" s="35" t="s">
        <v>86</v>
      </c>
      <c r="B19" s="149" t="s">
        <v>118</v>
      </c>
      <c r="C19" s="150">
        <f>SUM(C20:C23)</f>
        <v>939</v>
      </c>
      <c r="D19" s="150">
        <f t="shared" ref="D19" si="9">SUM(D20:D23)</f>
        <v>937.35065799999995</v>
      </c>
      <c r="E19" s="150">
        <f>SUM(E20:E23)</f>
        <v>937.35065799999995</v>
      </c>
      <c r="F19" s="136">
        <f t="shared" si="4"/>
        <v>0.99824351224707131</v>
      </c>
      <c r="G19" s="136">
        <f t="shared" si="5"/>
        <v>0.99824351224707131</v>
      </c>
      <c r="H19" s="116"/>
      <c r="I19" s="36"/>
    </row>
    <row r="20" spans="1:9" s="21" customFormat="1" ht="45.75" customHeight="1">
      <c r="A20" s="5">
        <v>1</v>
      </c>
      <c r="B20" s="152" t="s">
        <v>458</v>
      </c>
      <c r="C20" s="153">
        <v>357</v>
      </c>
      <c r="D20" s="23">
        <v>356.07165799999996</v>
      </c>
      <c r="E20" s="23">
        <v>356.07165799999996</v>
      </c>
      <c r="F20" s="51">
        <f t="shared" si="4"/>
        <v>0.99739960224089619</v>
      </c>
      <c r="G20" s="51">
        <f t="shared" si="5"/>
        <v>0.99739960224089619</v>
      </c>
      <c r="H20" s="9"/>
      <c r="I20" s="53"/>
    </row>
    <row r="21" spans="1:9" s="21" customFormat="1" ht="45.75" customHeight="1">
      <c r="A21" s="5">
        <v>2</v>
      </c>
      <c r="B21" s="152" t="s">
        <v>459</v>
      </c>
      <c r="C21" s="155">
        <v>66</v>
      </c>
      <c r="D21" s="23">
        <v>65.305000000000007</v>
      </c>
      <c r="E21" s="23">
        <v>65.305000000000007</v>
      </c>
      <c r="F21" s="25">
        <f t="shared" si="4"/>
        <v>0.98946969696969711</v>
      </c>
      <c r="G21" s="25">
        <f t="shared" si="5"/>
        <v>0.98946969696969711</v>
      </c>
      <c r="H21" s="9"/>
      <c r="I21" s="53"/>
    </row>
    <row r="22" spans="1:9" s="160" customFormat="1" ht="45.75" customHeight="1">
      <c r="A22" s="85">
        <v>3</v>
      </c>
      <c r="B22" s="156" t="s">
        <v>460</v>
      </c>
      <c r="C22" s="157">
        <v>16</v>
      </c>
      <c r="D22" s="158">
        <v>15.974</v>
      </c>
      <c r="E22" s="158">
        <v>15.974</v>
      </c>
      <c r="F22" s="25">
        <f t="shared" si="4"/>
        <v>0.99837500000000001</v>
      </c>
      <c r="G22" s="25">
        <f t="shared" si="5"/>
        <v>0.99837500000000001</v>
      </c>
      <c r="H22" s="121"/>
      <c r="I22" s="159"/>
    </row>
    <row r="23" spans="1:9" s="160" customFormat="1" ht="45.75" customHeight="1">
      <c r="A23" s="85">
        <v>4</v>
      </c>
      <c r="B23" s="156" t="s">
        <v>461</v>
      </c>
      <c r="C23" s="157">
        <v>500</v>
      </c>
      <c r="D23" s="158">
        <v>500</v>
      </c>
      <c r="E23" s="158">
        <v>500</v>
      </c>
      <c r="F23" s="25">
        <f t="shared" si="4"/>
        <v>1</v>
      </c>
      <c r="G23" s="25">
        <f t="shared" si="5"/>
        <v>1</v>
      </c>
      <c r="H23" s="121"/>
      <c r="I23" s="159"/>
    </row>
    <row r="24" spans="1:9" s="151" customFormat="1" ht="35.25" customHeight="1">
      <c r="A24" s="35" t="s">
        <v>93</v>
      </c>
      <c r="B24" s="149" t="s">
        <v>94</v>
      </c>
      <c r="C24" s="150">
        <f>SUM(C25:C26)</f>
        <v>1913</v>
      </c>
      <c r="D24" s="150">
        <f t="shared" ref="D24" si="10">SUM(D25:D26)</f>
        <v>1907.9050450000002</v>
      </c>
      <c r="E24" s="150">
        <f>SUM(E25:E26)</f>
        <v>1907.9050450000002</v>
      </c>
      <c r="F24" s="8">
        <f t="shared" si="4"/>
        <v>0.99733666753789874</v>
      </c>
      <c r="G24" s="8">
        <f t="shared" si="5"/>
        <v>0.99733666753789874</v>
      </c>
      <c r="H24" s="116"/>
      <c r="I24" s="36"/>
    </row>
    <row r="25" spans="1:9" s="21" customFormat="1" ht="45.75" customHeight="1">
      <c r="A25" s="5">
        <v>1</v>
      </c>
      <c r="B25" s="152" t="s">
        <v>462</v>
      </c>
      <c r="C25" s="153">
        <v>160</v>
      </c>
      <c r="D25" s="23">
        <v>159.01361499999999</v>
      </c>
      <c r="E25" s="23">
        <v>159.01361499999999</v>
      </c>
      <c r="F25" s="25">
        <f t="shared" si="4"/>
        <v>0.9938350937499999</v>
      </c>
      <c r="G25" s="25">
        <f t="shared" si="5"/>
        <v>0.9938350937499999</v>
      </c>
      <c r="H25" s="9"/>
      <c r="I25" s="53"/>
    </row>
    <row r="26" spans="1:9" s="21" customFormat="1" ht="45.75" customHeight="1">
      <c r="A26" s="5">
        <v>2</v>
      </c>
      <c r="B26" s="152" t="s">
        <v>463</v>
      </c>
      <c r="C26" s="153">
        <v>1753</v>
      </c>
      <c r="D26" s="23">
        <v>1748.8914300000001</v>
      </c>
      <c r="E26" s="23">
        <v>1748.8914300000001</v>
      </c>
      <c r="F26" s="25">
        <f t="shared" si="4"/>
        <v>0.99765626354820314</v>
      </c>
      <c r="G26" s="25">
        <f t="shared" si="5"/>
        <v>0.99765626354820314</v>
      </c>
      <c r="H26" s="9"/>
      <c r="I26" s="53"/>
    </row>
    <row r="27" spans="1:9" s="151" customFormat="1" ht="35.25" customHeight="1">
      <c r="A27" s="35" t="s">
        <v>99</v>
      </c>
      <c r="B27" s="149" t="s">
        <v>107</v>
      </c>
      <c r="C27" s="150">
        <f>SUM(C28:C30)</f>
        <v>158</v>
      </c>
      <c r="D27" s="150">
        <f t="shared" ref="D27" si="11">SUM(D28:D30)</f>
        <v>44.488999999999997</v>
      </c>
      <c r="E27" s="150">
        <f>SUM(E28:E30)</f>
        <v>44.488999999999997</v>
      </c>
      <c r="F27" s="136">
        <f t="shared" si="4"/>
        <v>0.28157594936708857</v>
      </c>
      <c r="G27" s="136">
        <f t="shared" si="5"/>
        <v>0.28157594936708857</v>
      </c>
      <c r="H27" s="116"/>
      <c r="I27" s="36"/>
    </row>
    <row r="28" spans="1:9" s="21" customFormat="1" ht="45.75" customHeight="1">
      <c r="A28" s="5">
        <v>1</v>
      </c>
      <c r="B28" s="152" t="s">
        <v>464</v>
      </c>
      <c r="C28" s="155">
        <v>58</v>
      </c>
      <c r="D28" s="23">
        <v>44.488999999999997</v>
      </c>
      <c r="E28" s="23">
        <v>44.488999999999997</v>
      </c>
      <c r="F28" s="51">
        <f t="shared" si="4"/>
        <v>0.76705172413793099</v>
      </c>
      <c r="G28" s="51">
        <f t="shared" si="5"/>
        <v>0.76705172413793099</v>
      </c>
      <c r="H28" s="9"/>
      <c r="I28" s="53"/>
    </row>
    <row r="29" spans="1:9" s="160" customFormat="1" ht="45.75" customHeight="1">
      <c r="A29" s="85">
        <v>2</v>
      </c>
      <c r="B29" s="161" t="s">
        <v>465</v>
      </c>
      <c r="C29" s="162">
        <v>94</v>
      </c>
      <c r="D29" s="158"/>
      <c r="E29" s="158"/>
      <c r="F29" s="51">
        <f t="shared" si="4"/>
        <v>0</v>
      </c>
      <c r="G29" s="51">
        <f t="shared" si="5"/>
        <v>0</v>
      </c>
      <c r="H29" s="121"/>
      <c r="I29" s="159"/>
    </row>
    <row r="30" spans="1:9" s="160" customFormat="1" ht="45.75" customHeight="1">
      <c r="A30" s="85">
        <v>3</v>
      </c>
      <c r="B30" s="161" t="s">
        <v>466</v>
      </c>
      <c r="C30" s="162">
        <v>6</v>
      </c>
      <c r="D30" s="158"/>
      <c r="E30" s="158"/>
      <c r="F30" s="51">
        <f t="shared" si="4"/>
        <v>0</v>
      </c>
      <c r="G30" s="51">
        <f t="shared" si="5"/>
        <v>0</v>
      </c>
      <c r="H30" s="121"/>
      <c r="I30" s="159"/>
    </row>
    <row r="31" spans="1:9" s="151" customFormat="1" ht="35.25" customHeight="1">
      <c r="A31" s="35" t="s">
        <v>106</v>
      </c>
      <c r="B31" s="149" t="s">
        <v>132</v>
      </c>
      <c r="C31" s="150">
        <f>SUM(C32)</f>
        <v>83</v>
      </c>
      <c r="D31" s="150">
        <f t="shared" ref="D31:E31" si="12">SUM(D32)</f>
        <v>0</v>
      </c>
      <c r="E31" s="150">
        <f t="shared" si="12"/>
        <v>0</v>
      </c>
      <c r="F31" s="136">
        <f t="shared" si="4"/>
        <v>0</v>
      </c>
      <c r="G31" s="136">
        <f t="shared" si="5"/>
        <v>0</v>
      </c>
      <c r="H31" s="116"/>
      <c r="I31" s="36"/>
    </row>
    <row r="32" spans="1:9" s="21" customFormat="1" ht="45.75" customHeight="1">
      <c r="A32" s="5">
        <v>1</v>
      </c>
      <c r="B32" s="152" t="s">
        <v>467</v>
      </c>
      <c r="C32" s="153">
        <v>83</v>
      </c>
      <c r="D32" s="7"/>
      <c r="E32" s="7"/>
      <c r="F32" s="51">
        <f t="shared" si="4"/>
        <v>0</v>
      </c>
      <c r="G32" s="51">
        <f t="shared" si="5"/>
        <v>0</v>
      </c>
      <c r="H32" s="9"/>
      <c r="I32" s="53"/>
    </row>
    <row r="33" spans="1:9" s="12" customFormat="1" ht="45.75" customHeight="1">
      <c r="A33" s="6" t="s">
        <v>28</v>
      </c>
      <c r="B33" s="14" t="s">
        <v>31</v>
      </c>
      <c r="C33" s="7">
        <f>SUM(C34:C35)</f>
        <v>20000</v>
      </c>
      <c r="D33" s="7">
        <f>D34</f>
        <v>14483.910307</v>
      </c>
      <c r="E33" s="7">
        <f>E34</f>
        <v>14483.910307</v>
      </c>
      <c r="F33" s="8">
        <f t="shared" si="4"/>
        <v>0.72419551535000004</v>
      </c>
      <c r="G33" s="8">
        <f t="shared" si="5"/>
        <v>0.72419551535000004</v>
      </c>
      <c r="H33" s="9"/>
      <c r="I33" s="53"/>
    </row>
    <row r="34" spans="1:9" s="12" customFormat="1" ht="27.75" customHeight="1">
      <c r="A34" s="16" t="s">
        <v>42</v>
      </c>
      <c r="B34" s="17" t="s">
        <v>448</v>
      </c>
      <c r="C34" s="7">
        <f>C37</f>
        <v>18974</v>
      </c>
      <c r="D34" s="7">
        <f t="shared" ref="D34:E34" si="13">D37</f>
        <v>14483.910307</v>
      </c>
      <c r="E34" s="7">
        <f t="shared" si="13"/>
        <v>14483.910307</v>
      </c>
      <c r="F34" s="8">
        <f t="shared" si="4"/>
        <v>0.76335566074628436</v>
      </c>
      <c r="G34" s="8">
        <f t="shared" si="5"/>
        <v>0.76335566074628436</v>
      </c>
      <c r="H34" s="9"/>
      <c r="I34" s="53"/>
    </row>
    <row r="35" spans="1:9" s="12" customFormat="1" ht="27.75" customHeight="1">
      <c r="A35" s="16" t="s">
        <v>75</v>
      </c>
      <c r="B35" s="17" t="s">
        <v>468</v>
      </c>
      <c r="C35" s="7">
        <f>20000-C34</f>
        <v>1026</v>
      </c>
      <c r="D35" s="7"/>
      <c r="E35" s="7"/>
      <c r="F35" s="136"/>
      <c r="G35" s="136"/>
      <c r="H35" s="9"/>
      <c r="I35" s="53"/>
    </row>
    <row r="36" spans="1:9" s="21" customFormat="1" ht="30.75" customHeight="1">
      <c r="A36" s="13"/>
      <c r="B36" s="148" t="s">
        <v>450</v>
      </c>
      <c r="C36" s="7"/>
      <c r="D36" s="7"/>
      <c r="E36" s="7"/>
      <c r="F36" s="136"/>
      <c r="G36" s="136"/>
      <c r="H36" s="9"/>
      <c r="I36" s="53"/>
    </row>
    <row r="37" spans="1:9" s="21" customFormat="1" ht="24.75" customHeight="1">
      <c r="A37" s="16" t="s">
        <v>75</v>
      </c>
      <c r="B37" s="17" t="s">
        <v>448</v>
      </c>
      <c r="C37" s="7">
        <f>SUM(C38,C47)</f>
        <v>18974</v>
      </c>
      <c r="D37" s="7">
        <f>SUM(D38,D47)</f>
        <v>14483.910307</v>
      </c>
      <c r="E37" s="7">
        <f>SUM(E38,E47)</f>
        <v>14483.910307</v>
      </c>
      <c r="F37" s="8">
        <f t="shared" si="4"/>
        <v>0.76335566074628436</v>
      </c>
      <c r="G37" s="8">
        <f t="shared" si="5"/>
        <v>0.76335566074628436</v>
      </c>
      <c r="H37" s="22"/>
      <c r="I37" s="53"/>
    </row>
    <row r="38" spans="1:9" s="12" customFormat="1" ht="28.5" customHeight="1">
      <c r="A38" s="16" t="s">
        <v>451</v>
      </c>
      <c r="B38" s="17" t="s">
        <v>452</v>
      </c>
      <c r="C38" s="7">
        <f>SUM(C39,C41,C43,C45)</f>
        <v>13410</v>
      </c>
      <c r="D38" s="7">
        <f t="shared" ref="D38:E38" si="14">SUM(D39,D41,D43,D45)</f>
        <v>9905.5946569999996</v>
      </c>
      <c r="E38" s="7">
        <f t="shared" si="14"/>
        <v>9905.5946569999996</v>
      </c>
      <c r="F38" s="8">
        <f t="shared" si="4"/>
        <v>0.738672233929903</v>
      </c>
      <c r="G38" s="8">
        <f t="shared" si="5"/>
        <v>0.738672233929903</v>
      </c>
      <c r="H38" s="9"/>
      <c r="I38" s="53"/>
    </row>
    <row r="39" spans="1:9" s="12" customFormat="1" ht="28.5" customHeight="1">
      <c r="A39" s="163" t="s">
        <v>86</v>
      </c>
      <c r="B39" s="164" t="s">
        <v>94</v>
      </c>
      <c r="C39" s="150">
        <f>SUM(C40)</f>
        <v>2100</v>
      </c>
      <c r="D39" s="150">
        <f t="shared" ref="D39:E45" si="15">SUM(D40)</f>
        <v>0</v>
      </c>
      <c r="E39" s="150">
        <f t="shared" si="15"/>
        <v>0</v>
      </c>
      <c r="F39" s="8">
        <f t="shared" si="4"/>
        <v>0</v>
      </c>
      <c r="G39" s="8">
        <f t="shared" si="5"/>
        <v>0</v>
      </c>
      <c r="H39" s="9"/>
      <c r="I39" s="53"/>
    </row>
    <row r="40" spans="1:9" s="160" customFormat="1" ht="72" customHeight="1">
      <c r="A40" s="85">
        <v>1</v>
      </c>
      <c r="B40" s="165" t="s">
        <v>469</v>
      </c>
      <c r="C40" s="166">
        <v>2100</v>
      </c>
      <c r="D40" s="167"/>
      <c r="E40" s="167"/>
      <c r="F40" s="89">
        <f t="shared" si="4"/>
        <v>0</v>
      </c>
      <c r="G40" s="89">
        <f t="shared" si="5"/>
        <v>0</v>
      </c>
      <c r="H40" s="121"/>
      <c r="I40" s="159"/>
    </row>
    <row r="41" spans="1:9" s="151" customFormat="1" ht="35.25" customHeight="1">
      <c r="A41" s="35" t="s">
        <v>93</v>
      </c>
      <c r="B41" s="149" t="s">
        <v>276</v>
      </c>
      <c r="C41" s="150">
        <f>SUM(C42)</f>
        <v>3000</v>
      </c>
      <c r="D41" s="150">
        <f t="shared" si="15"/>
        <v>1905.5946570000001</v>
      </c>
      <c r="E41" s="150">
        <f t="shared" si="15"/>
        <v>1905.5946570000001</v>
      </c>
      <c r="F41" s="8">
        <f t="shared" si="4"/>
        <v>0.63519821900000006</v>
      </c>
      <c r="G41" s="8">
        <f t="shared" si="5"/>
        <v>0.63519821900000006</v>
      </c>
      <c r="H41" s="116"/>
      <c r="I41" s="36"/>
    </row>
    <row r="42" spans="1:9" s="21" customFormat="1" ht="54" customHeight="1">
      <c r="A42" s="5">
        <v>1</v>
      </c>
      <c r="B42" s="152" t="s">
        <v>470</v>
      </c>
      <c r="C42" s="153">
        <v>3000</v>
      </c>
      <c r="D42" s="168">
        <v>1905.5946570000001</v>
      </c>
      <c r="E42" s="168">
        <v>1905.5946570000001</v>
      </c>
      <c r="F42" s="25">
        <f t="shared" si="4"/>
        <v>0.63519821900000006</v>
      </c>
      <c r="G42" s="25">
        <f t="shared" si="5"/>
        <v>0.63519821900000006</v>
      </c>
      <c r="H42" s="9"/>
      <c r="I42" s="53"/>
    </row>
    <row r="43" spans="1:9" s="151" customFormat="1" ht="35.25" customHeight="1">
      <c r="A43" s="35" t="s">
        <v>99</v>
      </c>
      <c r="B43" s="149" t="s">
        <v>310</v>
      </c>
      <c r="C43" s="150">
        <f>SUM(C44)</f>
        <v>310</v>
      </c>
      <c r="D43" s="150">
        <f t="shared" si="15"/>
        <v>0</v>
      </c>
      <c r="E43" s="150">
        <f t="shared" si="15"/>
        <v>0</v>
      </c>
      <c r="F43" s="136">
        <f t="shared" si="4"/>
        <v>0</v>
      </c>
      <c r="G43" s="136">
        <f t="shared" si="5"/>
        <v>0</v>
      </c>
      <c r="H43" s="116"/>
      <c r="I43" s="36"/>
    </row>
    <row r="44" spans="1:9" s="21" customFormat="1" ht="72" customHeight="1">
      <c r="A44" s="5">
        <v>1</v>
      </c>
      <c r="B44" s="152" t="s">
        <v>471</v>
      </c>
      <c r="C44" s="153">
        <v>310</v>
      </c>
      <c r="D44" s="7"/>
      <c r="E44" s="7"/>
      <c r="F44" s="51">
        <f t="shared" si="4"/>
        <v>0</v>
      </c>
      <c r="G44" s="51">
        <f t="shared" si="5"/>
        <v>0</v>
      </c>
      <c r="H44" s="9"/>
      <c r="I44" s="53"/>
    </row>
    <row r="45" spans="1:9" s="151" customFormat="1" ht="35.25" customHeight="1">
      <c r="A45" s="35" t="s">
        <v>106</v>
      </c>
      <c r="B45" s="149" t="s">
        <v>472</v>
      </c>
      <c r="C45" s="150">
        <f>SUM(C46)</f>
        <v>8000</v>
      </c>
      <c r="D45" s="150">
        <f t="shared" si="15"/>
        <v>8000</v>
      </c>
      <c r="E45" s="150">
        <f t="shared" si="15"/>
        <v>8000</v>
      </c>
      <c r="F45" s="8">
        <f t="shared" si="4"/>
        <v>1</v>
      </c>
      <c r="G45" s="8">
        <f t="shared" si="5"/>
        <v>1</v>
      </c>
      <c r="H45" s="116"/>
      <c r="I45" s="36"/>
    </row>
    <row r="46" spans="1:9" s="21" customFormat="1" ht="70.5" customHeight="1">
      <c r="A46" s="5">
        <v>1</v>
      </c>
      <c r="B46" s="169" t="s">
        <v>473</v>
      </c>
      <c r="C46" s="153">
        <v>8000</v>
      </c>
      <c r="D46" s="23">
        <v>8000</v>
      </c>
      <c r="E46" s="23">
        <v>8000</v>
      </c>
      <c r="F46" s="25">
        <f t="shared" si="4"/>
        <v>1</v>
      </c>
      <c r="G46" s="25">
        <f t="shared" si="5"/>
        <v>1</v>
      </c>
      <c r="H46" s="9"/>
      <c r="I46" s="53"/>
    </row>
    <row r="47" spans="1:9" s="21" customFormat="1" ht="25.5" customHeight="1">
      <c r="A47" s="16" t="s">
        <v>456</v>
      </c>
      <c r="B47" s="17" t="s">
        <v>457</v>
      </c>
      <c r="C47" s="7">
        <f>SUM(C48,C53,C59)</f>
        <v>5564</v>
      </c>
      <c r="D47" s="7">
        <f>SUM(D48,D53,D59)</f>
        <v>4578.3156500000005</v>
      </c>
      <c r="E47" s="7">
        <f>SUM(E48,E53,E59)</f>
        <v>4578.3156500000005</v>
      </c>
      <c r="F47" s="8">
        <f t="shared" si="4"/>
        <v>0.82284609094176864</v>
      </c>
      <c r="G47" s="8">
        <f t="shared" si="5"/>
        <v>0.82284609094176864</v>
      </c>
      <c r="H47" s="9"/>
      <c r="I47" s="53"/>
    </row>
    <row r="48" spans="1:9" s="172" customFormat="1" ht="25.5" customHeight="1">
      <c r="A48" s="170" t="s">
        <v>86</v>
      </c>
      <c r="B48" s="149" t="s">
        <v>87</v>
      </c>
      <c r="C48" s="47">
        <f>SUM(C49:C52)</f>
        <v>1608</v>
      </c>
      <c r="D48" s="47">
        <f>SUM(D49:D52)</f>
        <v>711.8750399999999</v>
      </c>
      <c r="E48" s="47">
        <f>SUM(E49:E52)</f>
        <v>711.8750399999999</v>
      </c>
      <c r="F48" s="38">
        <f t="shared" si="4"/>
        <v>0.44270835820895515</v>
      </c>
      <c r="G48" s="38">
        <f t="shared" si="5"/>
        <v>0.44270835820895515</v>
      </c>
      <c r="H48" s="171"/>
      <c r="I48" s="46"/>
    </row>
    <row r="49" spans="1:9" s="41" customFormat="1" ht="75" customHeight="1">
      <c r="A49" s="173">
        <v>1</v>
      </c>
      <c r="B49" s="169" t="s">
        <v>474</v>
      </c>
      <c r="C49" s="78">
        <v>42</v>
      </c>
      <c r="D49" s="174">
        <v>41.097099999999998</v>
      </c>
      <c r="E49" s="174">
        <v>41.097099999999998</v>
      </c>
      <c r="F49" s="25">
        <f t="shared" si="4"/>
        <v>0.97850238095238085</v>
      </c>
      <c r="G49" s="25">
        <f t="shared" si="5"/>
        <v>0.97850238095238085</v>
      </c>
      <c r="H49" s="39"/>
      <c r="I49" s="36"/>
    </row>
    <row r="50" spans="1:9" s="21" customFormat="1" ht="72" customHeight="1">
      <c r="A50" s="173">
        <v>2</v>
      </c>
      <c r="B50" s="169" t="s">
        <v>475</v>
      </c>
      <c r="C50" s="23">
        <v>493</v>
      </c>
      <c r="D50" s="168">
        <v>492.02053999999998</v>
      </c>
      <c r="E50" s="168">
        <v>492.02053999999998</v>
      </c>
      <c r="F50" s="25">
        <f t="shared" si="4"/>
        <v>0.99801326572008109</v>
      </c>
      <c r="G50" s="25">
        <f t="shared" si="5"/>
        <v>0.99801326572008109</v>
      </c>
      <c r="H50" s="22"/>
      <c r="I50" s="53"/>
    </row>
    <row r="51" spans="1:9" s="160" customFormat="1" ht="72" customHeight="1">
      <c r="A51" s="175">
        <v>3</v>
      </c>
      <c r="B51" s="161" t="s">
        <v>348</v>
      </c>
      <c r="C51" s="158">
        <v>382</v>
      </c>
      <c r="D51" s="167">
        <v>178.75740000000002</v>
      </c>
      <c r="E51" s="167">
        <v>178.75740000000002</v>
      </c>
      <c r="F51" s="25">
        <f t="shared" si="4"/>
        <v>0.46795130890052361</v>
      </c>
      <c r="G51" s="25">
        <f t="shared" si="5"/>
        <v>0.46795130890052361</v>
      </c>
      <c r="H51" s="130"/>
      <c r="I51" s="159"/>
    </row>
    <row r="52" spans="1:9" s="160" customFormat="1" ht="72" customHeight="1">
      <c r="A52" s="175">
        <v>4</v>
      </c>
      <c r="B52" s="161" t="s">
        <v>476</v>
      </c>
      <c r="C52" s="158">
        <v>691</v>
      </c>
      <c r="D52" s="167"/>
      <c r="E52" s="167"/>
      <c r="F52" s="25">
        <f t="shared" si="4"/>
        <v>0</v>
      </c>
      <c r="G52" s="25">
        <f t="shared" si="5"/>
        <v>0</v>
      </c>
      <c r="H52" s="130"/>
      <c r="I52" s="159"/>
    </row>
    <row r="53" spans="1:9" s="172" customFormat="1" ht="25.5" customHeight="1">
      <c r="A53" s="170" t="s">
        <v>93</v>
      </c>
      <c r="B53" s="149" t="s">
        <v>172</v>
      </c>
      <c r="C53" s="47">
        <f>SUM(C54:C58)</f>
        <v>1111</v>
      </c>
      <c r="D53" s="47">
        <f>SUM(D54:D58)</f>
        <v>1031.2145</v>
      </c>
      <c r="E53" s="47">
        <f>SUM(E54:E58)</f>
        <v>1031.2145</v>
      </c>
      <c r="F53" s="38">
        <f t="shared" si="4"/>
        <v>0.9281858685868587</v>
      </c>
      <c r="G53" s="38">
        <f t="shared" si="5"/>
        <v>0.9281858685868587</v>
      </c>
      <c r="H53" s="171"/>
      <c r="I53" s="46"/>
    </row>
    <row r="54" spans="1:9" s="21" customFormat="1" ht="59.25" customHeight="1">
      <c r="A54" s="173">
        <v>1</v>
      </c>
      <c r="B54" s="169" t="s">
        <v>477</v>
      </c>
      <c r="C54" s="176">
        <v>192</v>
      </c>
      <c r="D54" s="23">
        <v>192</v>
      </c>
      <c r="E54" s="23">
        <v>192</v>
      </c>
      <c r="F54" s="42">
        <f t="shared" si="4"/>
        <v>1</v>
      </c>
      <c r="G54" s="42">
        <f t="shared" si="5"/>
        <v>1</v>
      </c>
      <c r="H54" s="22"/>
      <c r="I54" s="53"/>
    </row>
    <row r="55" spans="1:9" s="21" customFormat="1" ht="43.5" customHeight="1">
      <c r="A55" s="173">
        <v>2</v>
      </c>
      <c r="B55" s="169" t="s">
        <v>478</v>
      </c>
      <c r="C55" s="176">
        <v>600</v>
      </c>
      <c r="D55" s="23">
        <v>600</v>
      </c>
      <c r="E55" s="23">
        <v>600</v>
      </c>
      <c r="F55" s="51">
        <f t="shared" si="4"/>
        <v>1</v>
      </c>
      <c r="G55" s="51">
        <f t="shared" si="5"/>
        <v>1</v>
      </c>
      <c r="H55" s="22"/>
      <c r="I55" s="53"/>
    </row>
    <row r="56" spans="1:9" s="21" customFormat="1" ht="43.5" customHeight="1">
      <c r="A56" s="173">
        <v>3</v>
      </c>
      <c r="B56" s="169" t="s">
        <v>479</v>
      </c>
      <c r="C56" s="155">
        <v>175</v>
      </c>
      <c r="D56" s="23">
        <v>174.6755</v>
      </c>
      <c r="E56" s="23">
        <v>174.6755</v>
      </c>
      <c r="F56" s="51">
        <f t="shared" si="4"/>
        <v>0.9981457142857143</v>
      </c>
      <c r="G56" s="51">
        <f t="shared" si="5"/>
        <v>0.9981457142857143</v>
      </c>
      <c r="H56" s="22"/>
      <c r="I56" s="53"/>
    </row>
    <row r="57" spans="1:9" s="160" customFormat="1" ht="60.75" customHeight="1">
      <c r="A57" s="175">
        <v>4</v>
      </c>
      <c r="B57" s="156" t="s">
        <v>480</v>
      </c>
      <c r="C57" s="162">
        <v>33</v>
      </c>
      <c r="D57" s="158">
        <v>32.03</v>
      </c>
      <c r="E57" s="158">
        <v>32.03</v>
      </c>
      <c r="F57" s="177">
        <f t="shared" si="4"/>
        <v>0.97060606060606069</v>
      </c>
      <c r="G57" s="177">
        <f t="shared" si="5"/>
        <v>0.97060606060606069</v>
      </c>
      <c r="H57" s="130"/>
      <c r="I57" s="159"/>
    </row>
    <row r="58" spans="1:9" s="160" customFormat="1" ht="60.75" customHeight="1">
      <c r="A58" s="175">
        <v>5</v>
      </c>
      <c r="B58" s="156" t="s">
        <v>481</v>
      </c>
      <c r="C58" s="162">
        <v>111</v>
      </c>
      <c r="D58" s="158">
        <v>32.509</v>
      </c>
      <c r="E58" s="158">
        <v>32.509</v>
      </c>
      <c r="F58" s="177">
        <f t="shared" si="4"/>
        <v>0.29287387387387387</v>
      </c>
      <c r="G58" s="177">
        <f t="shared" si="5"/>
        <v>0.29287387387387387</v>
      </c>
      <c r="H58" s="130"/>
      <c r="I58" s="159"/>
    </row>
    <row r="59" spans="1:9" s="172" customFormat="1" ht="25.5" customHeight="1">
      <c r="A59" s="170" t="s">
        <v>99</v>
      </c>
      <c r="B59" s="149" t="s">
        <v>192</v>
      </c>
      <c r="C59" s="47">
        <f>SUM(C60:C63)</f>
        <v>2845</v>
      </c>
      <c r="D59" s="47">
        <f t="shared" ref="D59" si="16">SUM(D60:D63)</f>
        <v>2835.2261100000001</v>
      </c>
      <c r="E59" s="47">
        <f>SUM(E60:E63)</f>
        <v>2835.2261100000001</v>
      </c>
      <c r="F59" s="38">
        <f t="shared" si="4"/>
        <v>0.99656453778558873</v>
      </c>
      <c r="G59" s="38">
        <f t="shared" si="5"/>
        <v>0.99656453778558873</v>
      </c>
      <c r="H59" s="171"/>
      <c r="I59" s="46"/>
    </row>
    <row r="60" spans="1:9" s="21" customFormat="1" ht="59.25" customHeight="1">
      <c r="A60" s="173">
        <v>1</v>
      </c>
      <c r="B60" s="169" t="s">
        <v>482</v>
      </c>
      <c r="C60" s="178">
        <v>2116</v>
      </c>
      <c r="D60" s="176">
        <v>2116</v>
      </c>
      <c r="E60" s="176">
        <v>2116</v>
      </c>
      <c r="F60" s="25">
        <f t="shared" si="4"/>
        <v>1</v>
      </c>
      <c r="G60" s="25">
        <f t="shared" si="5"/>
        <v>1</v>
      </c>
      <c r="H60" s="22"/>
      <c r="I60" s="53"/>
    </row>
    <row r="61" spans="1:9" s="21" customFormat="1" ht="43.5" customHeight="1">
      <c r="A61" s="173">
        <v>2</v>
      </c>
      <c r="B61" s="169" t="s">
        <v>483</v>
      </c>
      <c r="C61" s="176">
        <v>311</v>
      </c>
      <c r="D61" s="23">
        <v>301.48065000000003</v>
      </c>
      <c r="E61" s="23">
        <v>301.48065000000003</v>
      </c>
      <c r="F61" s="25">
        <f t="shared" si="4"/>
        <v>0.96939115755627014</v>
      </c>
      <c r="G61" s="25">
        <f t="shared" si="5"/>
        <v>0.96939115755627014</v>
      </c>
      <c r="H61" s="22"/>
      <c r="I61" s="53"/>
    </row>
    <row r="62" spans="1:9" s="21" customFormat="1" ht="43.5" customHeight="1">
      <c r="A62" s="173">
        <v>3</v>
      </c>
      <c r="B62" s="169" t="s">
        <v>484</v>
      </c>
      <c r="C62" s="176">
        <v>299</v>
      </c>
      <c r="D62" s="23">
        <v>298.806399</v>
      </c>
      <c r="E62" s="23">
        <v>298.806399</v>
      </c>
      <c r="F62" s="25">
        <f t="shared" si="4"/>
        <v>0.99935250501672246</v>
      </c>
      <c r="G62" s="25">
        <f t="shared" si="5"/>
        <v>0.99935250501672246</v>
      </c>
      <c r="H62" s="22"/>
      <c r="I62" s="53"/>
    </row>
    <row r="63" spans="1:9" s="160" customFormat="1" ht="43.5" customHeight="1">
      <c r="A63" s="175">
        <v>4</v>
      </c>
      <c r="B63" s="161" t="s">
        <v>485</v>
      </c>
      <c r="C63" s="166">
        <v>119</v>
      </c>
      <c r="D63" s="158">
        <v>118.939061</v>
      </c>
      <c r="E63" s="158">
        <v>118.939061</v>
      </c>
      <c r="F63" s="89">
        <f t="shared" si="4"/>
        <v>0.99948790756302519</v>
      </c>
      <c r="G63" s="89">
        <f t="shared" si="5"/>
        <v>0.99948790756302519</v>
      </c>
      <c r="H63" s="130"/>
      <c r="I63" s="159"/>
    </row>
  </sheetData>
  <mergeCells count="13">
    <mergeCell ref="G5:G6"/>
    <mergeCell ref="H5:H6"/>
    <mergeCell ref="I5:I6"/>
    <mergeCell ref="A1:H1"/>
    <mergeCell ref="A2:I2"/>
    <mergeCell ref="A3:H3"/>
    <mergeCell ref="G4:H4"/>
    <mergeCell ref="A5:A6"/>
    <mergeCell ref="B5:B6"/>
    <mergeCell ref="C5:C6"/>
    <mergeCell ref="D5:D6"/>
    <mergeCell ref="E5:E6"/>
    <mergeCell ref="F5:F6"/>
  </mergeCells>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BC</vt:lpstr>
      <vt:lpstr>CBDT_QT</vt:lpstr>
      <vt:lpstr>BC!Print_Area</vt:lpstr>
      <vt:lpstr>CBDT_QT!Print_Area</vt:lpstr>
      <vt:lpstr>BC!Print_Titles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2022-12-28T09:00:21Z</dcterms:created>
  <dcterms:modified xsi:type="dcterms:W3CDTF">2022-12-28T09:01:47Z</dcterms:modified>
</cp:coreProperties>
</file>